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:\Forhandling\ØKONOMI\Lønregulering\TR-kompasset\Grundbeløb\"/>
    </mc:Choice>
  </mc:AlternateContent>
  <xr:revisionPtr revIDLastSave="0" documentId="13_ncr:1_{BAF4D9AB-6B10-43C8-A9BF-575C71021527}" xr6:coauthVersionLast="47" xr6:coauthVersionMax="47" xr10:uidLastSave="{00000000-0000-0000-0000-000000000000}"/>
  <bookViews>
    <workbookView xWindow="-120" yWindow="-120" windowWidth="29040" windowHeight="15720" tabRatio="766" xr2:uid="{00000000-000D-0000-FFFF-FFFF00000000}"/>
  </bookViews>
  <sheets>
    <sheet name="Overblik" sheetId="12" r:id="rId1"/>
    <sheet name="Sundhedskartellet" sheetId="13" r:id="rId2"/>
    <sheet name="Forhandlingsfællesskabet " sheetId="7" r:id="rId3"/>
    <sheet name="Reguleringsordning" sheetId="3" state="hidden" r:id="rId4"/>
  </sheets>
  <externalReferences>
    <externalReference r:id="rId5"/>
  </externalReferences>
  <definedNames>
    <definedName name="AktuelDato">Reguleringsordning!$A$2</definedName>
    <definedName name="AktueltReg">Reguleringsordning!$A$3</definedName>
    <definedName name="FF_og_SHK_reg">[1]Faktor!$B$3</definedName>
    <definedName name="FFomregn">Overblik!$B$7</definedName>
    <definedName name="SHKomregn">Overblik!$D$7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7" l="1"/>
  <c r="A3" i="3"/>
  <c r="F8" i="7"/>
  <c r="B21" i="7"/>
  <c r="B21" i="13"/>
  <c r="F14" i="13"/>
  <c r="D9" i="13" l="1"/>
  <c r="B12" i="12"/>
  <c r="F9" i="13" l="1"/>
  <c r="H6" i="12"/>
  <c r="F8" i="13" l="1"/>
  <c r="F14" i="7"/>
  <c r="F28" i="7"/>
  <c r="F28" i="13"/>
  <c r="D29" i="13"/>
  <c r="D12" i="12"/>
  <c r="F10" i="12"/>
  <c r="F8" i="12"/>
  <c r="H8" i="12" l="1"/>
  <c r="H12" i="12"/>
  <c r="H10" i="12"/>
  <c r="F15" i="13"/>
  <c r="F15" i="7"/>
  <c r="F29" i="13"/>
  <c r="D15" i="13" l="1"/>
  <c r="D15" i="7" l="1"/>
  <c r="D9" i="7" l="1"/>
  <c r="D29" i="7"/>
  <c r="F29" i="7" s="1"/>
  <c r="F22" i="13" l="1"/>
  <c r="D22" i="13" s="1"/>
  <c r="F22" i="7"/>
  <c r="D22" i="7" s="1"/>
</calcChain>
</file>

<file path=xl/sharedStrings.xml><?xml version="1.0" encoding="utf-8"?>
<sst xmlns="http://schemas.openxmlformats.org/spreadsheetml/2006/main" count="99" uniqueCount="41">
  <si>
    <t>Reguleringsordninger</t>
  </si>
  <si>
    <t>Dato</t>
  </si>
  <si>
    <t xml:space="preserve"> </t>
  </si>
  <si>
    <t>Omregning fra gammelt til nyt grundbeløb (tillæg fastsat pr. ydelse eller tidsenhed, fx tillæg for inddraget fridøgn)</t>
  </si>
  <si>
    <t>OMREGNING MELLEM GAMMELT OG NYT GRUNDBELØB OG AKTUELT LØNNIVEAU</t>
  </si>
  <si>
    <t>*Afrundinger kan give lidt forskellige beløb. 
Prøv evt. at indtaste i de første beregning for at se, om det passer.</t>
  </si>
  <si>
    <t>SUNDHEDSKARTELLET</t>
  </si>
  <si>
    <t>FORHANDLINGSFÆLLESSKABET</t>
  </si>
  <si>
    <t>¬</t>
  </si>
  <si>
    <t>®</t>
  </si>
  <si>
    <t xml:space="preserve">OMREGNING MELLEM GAMMELT OG NYT GRUNDBELØB </t>
  </si>
  <si>
    <t>Omregning fra gammelt til nyt grundbeløb for trin, områdetillæg og tillæg)</t>
  </si>
  <si>
    <r>
      <rPr>
        <b/>
        <sz val="11"/>
        <color theme="1"/>
        <rFont val="Calibri"/>
        <family val="2"/>
        <scheme val="minor"/>
      </rPr>
      <t xml:space="preserve">Forhandlingsfællesskabet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31.3.2000-niveau</t>
    </r>
  </si>
  <si>
    <r>
      <rPr>
        <b/>
        <sz val="11"/>
        <color theme="1"/>
        <rFont val="Calibri"/>
        <family val="2"/>
        <scheme val="minor"/>
      </rPr>
      <t xml:space="preserve">Sundhedskartellet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1.1.2006-niveau</t>
    </r>
  </si>
  <si>
    <r>
      <rPr>
        <b/>
        <sz val="11"/>
        <color theme="1"/>
        <rFont val="Calibri"/>
        <family val="2"/>
        <scheme val="minor"/>
      </rPr>
      <t>Nyt grundbeløb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1.3.2018-niveau</t>
    </r>
  </si>
  <si>
    <t>Skriv beløb i de farvede felter. Resultater i de grå felter.</t>
  </si>
  <si>
    <r>
      <t xml:space="preserve">Grundbeløb for arbejdstidsbestemte ydelser
</t>
    </r>
    <r>
      <rPr>
        <sz val="10.5"/>
        <color theme="1"/>
        <rFont val="Calibri"/>
        <family val="2"/>
        <scheme val="minor"/>
      </rPr>
      <t>De fleste kronetillæg i Sundhedskartellets arbejdstidsaftale står i grundbeløb 31.3.2000-niveau. Det bliver også til 31.3.2018-niveau. Her er det aftalt, at der tages to decimaler med i afrundingen.</t>
    </r>
  </si>
  <si>
    <t>Omregning fra gammelt til nyt grundbeløb (trin, områdetillæg og tillæg)</t>
  </si>
  <si>
    <t>Omregning fra nyt til gammelt grundbeløb (trin, områdetillæg og tillæg)</t>
  </si>
  <si>
    <t>Omregning fra "aktuelt" niveau til grundebløb (mulighed for at vælge ældre reguleringstidspunkt)</t>
  </si>
  <si>
    <r>
      <t xml:space="preserve">Grundbeløb for trin og tillæg
</t>
    </r>
    <r>
      <rPr>
        <sz val="10.5"/>
        <color theme="1"/>
        <rFont val="Calibri"/>
        <family val="2"/>
        <scheme val="minor"/>
      </rPr>
      <t>I regionerne træder der et nyt grundbeløb  (31.3.2018-niveau) i kraft sammen med lønregulering den 1. oktober 2018. 
Du kan taste gamle eller nye grundbeløb ind i de røde felter for at omregne mellem de to grundbeløb og finde værdien pr. 1. oktober 2018.
I nederste felt kan du omregne fra et aktuelt niveau til begge grundbeløb. Vælg tidspunkt i rullemenuen over det røde felt.
På grund af afrundinger, kan der være forskel, når du omregner fra nyt til gammelt grundbeløb og fra aktuelt niveau til grundbeløb. I følge aftalen om nyt grundbeløb regner man fra gammelt til nyt til nutid. Hvis der er afrundingsfejl, er det den rigtige rækkefølge.</t>
    </r>
  </si>
  <si>
    <r>
      <rPr>
        <b/>
        <sz val="10.5"/>
        <color theme="1"/>
        <rFont val="Calibri"/>
        <family val="2"/>
        <scheme val="minor"/>
      </rPr>
      <t xml:space="preserve">Grundbeløb for trin og tillæg
</t>
    </r>
    <r>
      <rPr>
        <sz val="10.5"/>
        <color theme="1"/>
        <rFont val="Calibri"/>
        <family val="2"/>
        <scheme val="minor"/>
      </rPr>
      <t xml:space="preserve">I regionerne træder der et nyt grundbeløb  (31.3.2018-niveau) i kraft sammen med lønregulering den 1. oktober 2018. 
Du kan taste gamle eller nye grundbeløb ind i de blå felter for at omregne mellem de to grundbeløb og finde værdien pr. 1. oktober 2018.
I nederste felt kan du omregne fra et aktuelt niveau til begge grundbeløb. Vælg tidspunkt i rullemenuen over det blå felt.
På grund af afrundinger, kan der være forskel, når du omregner fra nyt til gammelt grundbeløb og fra aktuelt niveau til grundbeløb. I følge aftalen om nyt grundbeløb regner man </t>
    </r>
    <r>
      <rPr>
        <i/>
        <sz val="10.5"/>
        <color theme="1"/>
        <rFont val="Calibri"/>
        <family val="2"/>
        <scheme val="minor"/>
      </rPr>
      <t>fra gammelt til nyt til nutid</t>
    </r>
    <r>
      <rPr>
        <sz val="10.5"/>
        <color theme="1"/>
        <rFont val="Calibri"/>
        <family val="2"/>
        <scheme val="minor"/>
      </rPr>
      <t xml:space="preserve">. Hvis der er afrundingsfejl, er det den rigtige rækkefølge.
</t>
    </r>
  </si>
  <si>
    <t>Skriv grundbeløb i de farvede felter. Resultatet står i de grå felter.</t>
  </si>
  <si>
    <t xml:space="preserve">Gammelt grundbeløb </t>
  </si>
  <si>
    <t xml:space="preserve">Nyt grundbeløb </t>
  </si>
  <si>
    <t>1.1.2006-niveau*</t>
  </si>
  <si>
    <t>31.3.2018-niveau*</t>
  </si>
  <si>
    <r>
      <rPr>
        <b/>
        <sz val="11"/>
        <color theme="1"/>
        <rFont val="Calibri"/>
        <family val="2"/>
        <scheme val="minor"/>
      </rPr>
      <t>31.3.2000-niveau</t>
    </r>
    <r>
      <rPr>
        <sz val="11"/>
        <color theme="1"/>
        <rFont val="Calibri"/>
        <family val="2"/>
        <scheme val="minor"/>
      </rPr>
      <t>*</t>
    </r>
  </si>
  <si>
    <r>
      <rPr>
        <b/>
        <sz val="11"/>
        <color theme="1"/>
        <rFont val="Calibri"/>
        <family val="2"/>
        <scheme val="minor"/>
      </rPr>
      <t>31.3.2018-niveau</t>
    </r>
    <r>
      <rPr>
        <sz val="11"/>
        <color theme="1"/>
        <rFont val="Calibri"/>
        <family val="2"/>
        <scheme val="minor"/>
      </rPr>
      <t>*</t>
    </r>
  </si>
  <si>
    <t>Vælg aktuelt niveau</t>
  </si>
  <si>
    <t>31.2.2018-niveau</t>
  </si>
  <si>
    <t>SHK (1.1.2006-niveau)</t>
  </si>
  <si>
    <t>FF (31.3.2000-niveau)</t>
  </si>
  <si>
    <t xml:space="preserve">Aktuelt niveau: </t>
  </si>
  <si>
    <r>
      <rPr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1.1.2006-niveau</t>
    </r>
  </si>
  <si>
    <t>Indtast grundbeløb i</t>
  </si>
  <si>
    <t xml:space="preserve">Nyt grundbeløb i </t>
  </si>
  <si>
    <t xml:space="preserve">Aktuelt niveau </t>
  </si>
  <si>
    <t>31.3.2018-niveau</t>
  </si>
  <si>
    <t>Omregning fra "aktuelt" niveau til grundebløb (mulighed for at vælge ældre reguleringstidspunkt i rullemenuen)</t>
  </si>
  <si>
    <t>31.3.2000-niveau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</si>
</sst>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Lucida Sans"/>
      <family val="2"/>
    </font>
    <font>
      <sz val="10"/>
      <name val="Lucida Sans"/>
      <family val="2"/>
    </font>
    <font>
      <sz val="10"/>
      <color indexed="63"/>
      <name val="Lucida Sans"/>
      <family val="2"/>
    </font>
    <font>
      <sz val="10"/>
      <color indexed="23"/>
      <name val="Lucida Sans"/>
      <family val="2"/>
    </font>
    <font>
      <sz val="10"/>
      <color indexed="17"/>
      <name val="Lucida Sans"/>
      <family val="2"/>
    </font>
    <font>
      <sz val="10"/>
      <color indexed="19"/>
      <name val="Lucida Sans"/>
      <family val="2"/>
    </font>
    <font>
      <sz val="10"/>
      <color indexed="10"/>
      <name val="Lucida Sans"/>
      <family val="2"/>
    </font>
    <font>
      <sz val="10"/>
      <color indexed="9"/>
      <name val="Lucida Sans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33333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10.5"/>
      <color rgb="FF333333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9696"/>
        <bgColor indexed="64"/>
      </patternFill>
    </fill>
    <fill>
      <patternFill patternType="solid">
        <fgColor rgb="FFDABAFE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rgb="FFDDDDDD"/>
      </top>
      <bottom/>
      <diagonal/>
    </border>
    <border>
      <left/>
      <right/>
      <top/>
      <bottom style="medium">
        <color theme="2" tint="-0.499984740745262"/>
      </bottom>
      <diagonal/>
    </border>
    <border>
      <left/>
      <right/>
      <top/>
      <bottom style="medium">
        <color theme="8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 style="medium">
        <color theme="8" tint="-0.249977111117893"/>
      </top>
      <bottom/>
      <diagonal/>
    </border>
    <border>
      <left style="medium">
        <color theme="8" tint="-0.249977111117893"/>
      </left>
      <right/>
      <top/>
      <bottom/>
      <diagonal/>
    </border>
    <border>
      <left/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/>
      <top/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 style="medium">
        <color theme="8" tint="-0.249977111117893"/>
      </bottom>
      <diagonal/>
    </border>
    <border>
      <left/>
      <right/>
      <top style="medium">
        <color rgb="FF7030A0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</borders>
  <cellStyleXfs count="18">
    <xf numFmtId="0" fontId="0" fillId="0" borderId="0"/>
    <xf numFmtId="0" fontId="2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2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1" fillId="0" borderId="0"/>
    <xf numFmtId="0" fontId="4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80">
    <xf numFmtId="0" fontId="0" fillId="0" borderId="0" xfId="0"/>
    <xf numFmtId="0" fontId="0" fillId="10" borderId="0" xfId="0" applyFill="1"/>
    <xf numFmtId="0" fontId="12" fillId="10" borderId="0" xfId="0" quotePrefix="1" applyFont="1" applyFill="1" applyAlignment="1">
      <alignment horizontal="center"/>
    </xf>
    <xf numFmtId="14" fontId="0" fillId="0" borderId="0" xfId="0" applyNumberFormat="1"/>
    <xf numFmtId="4" fontId="13" fillId="11" borderId="2" xfId="0" applyNumberFormat="1" applyFont="1" applyFill="1" applyBorder="1" applyAlignment="1">
      <alignment vertical="top" wrapText="1"/>
    </xf>
    <xf numFmtId="4" fontId="13" fillId="10" borderId="3" xfId="0" applyNumberFormat="1" applyFont="1" applyFill="1" applyBorder="1" applyAlignment="1">
      <alignment vertical="top" wrapText="1"/>
    </xf>
    <xf numFmtId="0" fontId="0" fillId="10" borderId="3" xfId="0" applyFill="1" applyBorder="1"/>
    <xf numFmtId="164" fontId="14" fillId="9" borderId="0" xfId="13" applyNumberFormat="1" applyFont="1" applyFill="1"/>
    <xf numFmtId="0" fontId="15" fillId="10" borderId="0" xfId="0" applyFont="1" applyFill="1" applyAlignment="1">
      <alignment vertical="top" wrapText="1"/>
    </xf>
    <xf numFmtId="4" fontId="13" fillId="12" borderId="0" xfId="0" applyNumberFormat="1" applyFont="1" applyFill="1" applyAlignment="1" applyProtection="1">
      <alignment vertical="top" wrapText="1"/>
      <protection locked="0"/>
    </xf>
    <xf numFmtId="0" fontId="0" fillId="10" borderId="0" xfId="0" applyFill="1" applyAlignment="1">
      <alignment wrapText="1"/>
    </xf>
    <xf numFmtId="14" fontId="17" fillId="10" borderId="0" xfId="0" applyNumberFormat="1" applyFont="1" applyFill="1" applyAlignment="1">
      <alignment horizontal="left" wrapText="1"/>
    </xf>
    <xf numFmtId="0" fontId="19" fillId="10" borderId="3" xfId="0" applyFont="1" applyFill="1" applyBorder="1"/>
    <xf numFmtId="0" fontId="18" fillId="10" borderId="0" xfId="0" applyFont="1" applyFill="1" applyAlignment="1">
      <alignment horizontal="left" vertical="top" wrapText="1"/>
    </xf>
    <xf numFmtId="0" fontId="19" fillId="10" borderId="0" xfId="0" applyFont="1" applyFill="1"/>
    <xf numFmtId="4" fontId="0" fillId="10" borderId="0" xfId="0" applyNumberFormat="1" applyFill="1"/>
    <xf numFmtId="4" fontId="13" fillId="13" borderId="0" xfId="0" applyNumberFormat="1" applyFont="1" applyFill="1" applyAlignment="1" applyProtection="1">
      <alignment vertical="top" wrapText="1"/>
      <protection locked="0"/>
    </xf>
    <xf numFmtId="4" fontId="13" fillId="13" borderId="13" xfId="0" applyNumberFormat="1" applyFont="1" applyFill="1" applyBorder="1" applyAlignment="1" applyProtection="1">
      <alignment vertical="top" wrapText="1"/>
      <protection locked="0"/>
    </xf>
    <xf numFmtId="0" fontId="21" fillId="10" borderId="0" xfId="0" applyFont="1" applyFill="1"/>
    <xf numFmtId="4" fontId="13" fillId="12" borderId="21" xfId="0" applyNumberFormat="1" applyFont="1" applyFill="1" applyBorder="1" applyAlignment="1" applyProtection="1">
      <alignment vertical="top" wrapText="1"/>
      <protection locked="0"/>
    </xf>
    <xf numFmtId="0" fontId="0" fillId="10" borderId="0" xfId="0" applyFill="1" applyAlignment="1">
      <alignment horizontal="left" vertical="top" wrapText="1"/>
    </xf>
    <xf numFmtId="4" fontId="13" fillId="10" borderId="0" xfId="0" applyNumberFormat="1" applyFont="1" applyFill="1" applyAlignment="1" applyProtection="1">
      <alignment vertical="top" wrapText="1"/>
      <protection locked="0"/>
    </xf>
    <xf numFmtId="4" fontId="22" fillId="12" borderId="21" xfId="0" applyNumberFormat="1" applyFont="1" applyFill="1" applyBorder="1" applyAlignment="1" applyProtection="1">
      <alignment vertical="top" wrapText="1"/>
      <protection locked="0"/>
    </xf>
    <xf numFmtId="4" fontId="22" fillId="13" borderId="13" xfId="0" applyNumberFormat="1" applyFont="1" applyFill="1" applyBorder="1" applyAlignment="1" applyProtection="1">
      <alignment vertical="top" wrapText="1"/>
      <protection locked="0"/>
    </xf>
    <xf numFmtId="4" fontId="22" fillId="14" borderId="26" xfId="0" applyNumberFormat="1" applyFont="1" applyFill="1" applyBorder="1" applyAlignment="1">
      <alignment vertical="top" wrapText="1"/>
    </xf>
    <xf numFmtId="0" fontId="23" fillId="10" borderId="0" xfId="0" quotePrefix="1" applyFont="1" applyFill="1" applyAlignment="1">
      <alignment horizontal="center"/>
    </xf>
    <xf numFmtId="0" fontId="0" fillId="10" borderId="0" xfId="0" applyFill="1" applyAlignment="1">
      <alignment horizontal="left" vertical="top"/>
    </xf>
    <xf numFmtId="0" fontId="0" fillId="10" borderId="27" xfId="0" applyFill="1" applyBorder="1" applyAlignment="1">
      <alignment wrapText="1"/>
    </xf>
    <xf numFmtId="0" fontId="0" fillId="10" borderId="27" xfId="0" applyFill="1" applyBorder="1"/>
    <xf numFmtId="0" fontId="0" fillId="10" borderId="28" xfId="0" applyFill="1" applyBorder="1" applyAlignment="1">
      <alignment horizontal="left" vertical="top"/>
    </xf>
    <xf numFmtId="0" fontId="24" fillId="10" borderId="28" xfId="0" applyFont="1" applyFill="1" applyBorder="1" applyAlignment="1">
      <alignment horizontal="left" vertical="top" wrapText="1"/>
    </xf>
    <xf numFmtId="0" fontId="19" fillId="10" borderId="14" xfId="0" applyFont="1" applyFill="1" applyBorder="1"/>
    <xf numFmtId="0" fontId="0" fillId="10" borderId="0" xfId="0" applyFill="1" applyAlignment="1">
      <alignment horizontal="left"/>
    </xf>
    <xf numFmtId="0" fontId="10" fillId="10" borderId="0" xfId="0" applyFont="1" applyFill="1" applyAlignment="1">
      <alignment horizontal="left" wrapText="1"/>
    </xf>
    <xf numFmtId="0" fontId="0" fillId="10" borderId="0" xfId="0" applyFill="1" applyAlignment="1">
      <alignment horizontal="left" wrapText="1"/>
    </xf>
    <xf numFmtId="0" fontId="16" fillId="10" borderId="0" xfId="0" applyFont="1" applyFill="1" applyAlignment="1">
      <alignment horizontal="left" wrapText="1"/>
    </xf>
    <xf numFmtId="0" fontId="16" fillId="10" borderId="14" xfId="0" applyFont="1" applyFill="1" applyBorder="1" applyAlignment="1">
      <alignment horizontal="left" wrapText="1"/>
    </xf>
    <xf numFmtId="0" fontId="16" fillId="10" borderId="4" xfId="0" applyFont="1" applyFill="1" applyBorder="1" applyAlignment="1">
      <alignment horizontal="left" wrapText="1"/>
    </xf>
    <xf numFmtId="0" fontId="24" fillId="10" borderId="0" xfId="0" applyFont="1" applyFill="1" applyAlignment="1">
      <alignment horizontal="left" vertical="top" wrapText="1"/>
    </xf>
    <xf numFmtId="0" fontId="29" fillId="10" borderId="0" xfId="0" applyFont="1" applyFill="1" applyAlignment="1">
      <alignment horizontal="left" vertical="top" wrapText="1"/>
    </xf>
    <xf numFmtId="0" fontId="30" fillId="10" borderId="0" xfId="0" applyFont="1" applyFill="1" applyAlignment="1">
      <alignment horizontal="left" vertical="top" wrapText="1"/>
    </xf>
    <xf numFmtId="0" fontId="10" fillId="0" borderId="0" xfId="0" applyFont="1"/>
    <xf numFmtId="14" fontId="0" fillId="10" borderId="0" xfId="0" applyNumberFormat="1" applyFill="1" applyAlignment="1">
      <alignment horizontal="left"/>
    </xf>
    <xf numFmtId="14" fontId="10" fillId="10" borderId="0" xfId="0" applyNumberFormat="1" applyFont="1" applyFill="1" applyAlignment="1">
      <alignment horizontal="left" wrapText="1"/>
    </xf>
    <xf numFmtId="0" fontId="16" fillId="10" borderId="0" xfId="0" applyFont="1" applyFill="1" applyAlignment="1">
      <alignment wrapText="1"/>
    </xf>
    <xf numFmtId="0" fontId="10" fillId="10" borderId="0" xfId="0" applyFont="1" applyFill="1" applyAlignment="1">
      <alignment wrapText="1"/>
    </xf>
    <xf numFmtId="0" fontId="16" fillId="10" borderId="4" xfId="0" applyFont="1" applyFill="1" applyBorder="1" applyAlignment="1">
      <alignment wrapText="1"/>
    </xf>
    <xf numFmtId="0" fontId="31" fillId="0" borderId="0" xfId="0" applyFont="1"/>
    <xf numFmtId="4" fontId="0" fillId="11" borderId="2" xfId="0" quotePrefix="1" applyNumberFormat="1" applyFill="1" applyBorder="1" applyAlignment="1">
      <alignment vertical="top" wrapText="1"/>
    </xf>
    <xf numFmtId="14" fontId="10" fillId="0" borderId="0" xfId="0" applyNumberFormat="1" applyFont="1"/>
    <xf numFmtId="0" fontId="10" fillId="10" borderId="27" xfId="0" applyFont="1" applyFill="1" applyBorder="1" applyAlignment="1">
      <alignment wrapText="1"/>
    </xf>
    <xf numFmtId="0" fontId="24" fillId="10" borderId="0" xfId="0" applyFont="1" applyFill="1" applyAlignment="1">
      <alignment horizontal="left" vertical="top" wrapText="1"/>
    </xf>
    <xf numFmtId="0" fontId="26" fillId="12" borderId="5" xfId="0" applyFont="1" applyFill="1" applyBorder="1" applyAlignment="1">
      <alignment horizontal="left" vertical="top" wrapText="1"/>
    </xf>
    <xf numFmtId="0" fontId="25" fillId="12" borderId="6" xfId="0" applyFont="1" applyFill="1" applyBorder="1" applyAlignment="1">
      <alignment horizontal="left" vertical="top" wrapText="1"/>
    </xf>
    <xf numFmtId="0" fontId="25" fillId="12" borderId="7" xfId="0" applyFont="1" applyFill="1" applyBorder="1" applyAlignment="1">
      <alignment horizontal="left" vertical="top" wrapText="1"/>
    </xf>
    <xf numFmtId="0" fontId="25" fillId="12" borderId="8" xfId="0" applyFont="1" applyFill="1" applyBorder="1" applyAlignment="1">
      <alignment horizontal="left" vertical="top" wrapText="1"/>
    </xf>
    <xf numFmtId="0" fontId="25" fillId="12" borderId="0" xfId="0" applyFont="1" applyFill="1" applyAlignment="1">
      <alignment horizontal="left" vertical="top" wrapText="1"/>
    </xf>
    <xf numFmtId="0" fontId="25" fillId="12" borderId="9" xfId="0" applyFont="1" applyFill="1" applyBorder="1" applyAlignment="1">
      <alignment horizontal="left" vertical="top" wrapText="1"/>
    </xf>
    <xf numFmtId="0" fontId="25" fillId="12" borderId="10" xfId="0" applyFont="1" applyFill="1" applyBorder="1" applyAlignment="1">
      <alignment horizontal="left" vertical="top" wrapText="1"/>
    </xf>
    <xf numFmtId="0" fontId="25" fillId="12" borderId="11" xfId="0" applyFont="1" applyFill="1" applyBorder="1" applyAlignment="1">
      <alignment horizontal="left" vertical="top" wrapText="1"/>
    </xf>
    <xf numFmtId="0" fontId="25" fillId="12" borderId="12" xfId="0" applyFont="1" applyFill="1" applyBorder="1" applyAlignment="1">
      <alignment horizontal="left" vertical="top" wrapText="1"/>
    </xf>
    <xf numFmtId="0" fontId="26" fillId="13" borderId="17" xfId="0" applyFont="1" applyFill="1" applyBorder="1" applyAlignment="1">
      <alignment horizontal="left" vertical="top" wrapText="1"/>
    </xf>
    <xf numFmtId="0" fontId="25" fillId="13" borderId="13" xfId="0" applyFont="1" applyFill="1" applyBorder="1" applyAlignment="1">
      <alignment horizontal="left" vertical="top" wrapText="1"/>
    </xf>
    <xf numFmtId="0" fontId="25" fillId="13" borderId="18" xfId="0" applyFont="1" applyFill="1" applyBorder="1" applyAlignment="1">
      <alignment horizontal="left" vertical="top" wrapText="1"/>
    </xf>
    <xf numFmtId="0" fontId="26" fillId="13" borderId="16" xfId="0" applyFont="1" applyFill="1" applyBorder="1" applyAlignment="1">
      <alignment horizontal="left" vertical="top" wrapText="1"/>
    </xf>
    <xf numFmtId="0" fontId="25" fillId="13" borderId="0" xfId="0" applyFont="1" applyFill="1" applyAlignment="1">
      <alignment horizontal="left" vertical="top" wrapText="1"/>
    </xf>
    <xf numFmtId="0" fontId="25" fillId="13" borderId="15" xfId="0" applyFont="1" applyFill="1" applyBorder="1" applyAlignment="1">
      <alignment horizontal="left" vertical="top" wrapText="1"/>
    </xf>
    <xf numFmtId="0" fontId="25" fillId="13" borderId="16" xfId="0" applyFont="1" applyFill="1" applyBorder="1" applyAlignment="1">
      <alignment horizontal="left" vertical="top" wrapText="1"/>
    </xf>
    <xf numFmtId="0" fontId="25" fillId="13" borderId="19" xfId="0" applyFont="1" applyFill="1" applyBorder="1" applyAlignment="1">
      <alignment horizontal="left" vertical="top" wrapText="1"/>
    </xf>
    <xf numFmtId="0" fontId="25" fillId="13" borderId="14" xfId="0" applyFont="1" applyFill="1" applyBorder="1" applyAlignment="1">
      <alignment horizontal="left" vertical="top" wrapText="1"/>
    </xf>
    <xf numFmtId="0" fontId="25" fillId="13" borderId="20" xfId="0" applyFont="1" applyFill="1" applyBorder="1" applyAlignment="1">
      <alignment horizontal="left" vertical="top" wrapText="1"/>
    </xf>
    <xf numFmtId="0" fontId="20" fillId="10" borderId="0" xfId="0" applyFont="1" applyFill="1" applyAlignment="1">
      <alignment horizontal="left" vertical="top" wrapText="1"/>
    </xf>
    <xf numFmtId="0" fontId="20" fillId="10" borderId="3" xfId="0" applyFont="1" applyFill="1" applyBorder="1" applyAlignment="1">
      <alignment horizontal="left" vertical="top" wrapText="1"/>
    </xf>
    <xf numFmtId="4" fontId="25" fillId="12" borderId="22" xfId="0" applyNumberFormat="1" applyFont="1" applyFill="1" applyBorder="1" applyAlignment="1" applyProtection="1">
      <alignment horizontal="left" vertical="top" wrapText="1"/>
      <protection locked="0"/>
    </xf>
    <xf numFmtId="4" fontId="28" fillId="12" borderId="0" xfId="0" applyNumberFormat="1" applyFont="1" applyFill="1" applyAlignment="1" applyProtection="1">
      <alignment horizontal="left" vertical="top" wrapText="1"/>
      <protection locked="0"/>
    </xf>
    <xf numFmtId="4" fontId="28" fillId="12" borderId="23" xfId="0" applyNumberFormat="1" applyFont="1" applyFill="1" applyBorder="1" applyAlignment="1" applyProtection="1">
      <alignment horizontal="left" vertical="top" wrapText="1"/>
      <protection locked="0"/>
    </xf>
    <xf numFmtId="4" fontId="28" fillId="12" borderId="22" xfId="0" applyNumberFormat="1" applyFont="1" applyFill="1" applyBorder="1" applyAlignment="1" applyProtection="1">
      <alignment horizontal="left" vertical="top" wrapText="1"/>
      <protection locked="0"/>
    </xf>
    <xf numFmtId="4" fontId="28" fillId="12" borderId="24" xfId="0" applyNumberFormat="1" applyFont="1" applyFill="1" applyBorder="1" applyAlignment="1" applyProtection="1">
      <alignment horizontal="left" vertical="top" wrapText="1"/>
      <protection locked="0"/>
    </xf>
    <xf numFmtId="4" fontId="28" fillId="12" borderId="4" xfId="0" applyNumberFormat="1" applyFont="1" applyFill="1" applyBorder="1" applyAlignment="1" applyProtection="1">
      <alignment horizontal="left" vertical="top" wrapText="1"/>
      <protection locked="0"/>
    </xf>
    <xf numFmtId="4" fontId="28" fillId="12" borderId="25" xfId="0" applyNumberFormat="1" applyFont="1" applyFill="1" applyBorder="1" applyAlignment="1" applyProtection="1">
      <alignment horizontal="left" vertical="top" wrapText="1"/>
      <protection locked="0"/>
    </xf>
  </cellXfs>
  <cellStyles count="1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 2" xfId="12" xr:uid="{00000000-0005-0000-0000-00000B000000}"/>
    <cellStyle name="Normal" xfId="0" builtinId="0"/>
    <cellStyle name="Normal 2" xfId="13" xr:uid="{00000000-0005-0000-0000-00000D000000}"/>
    <cellStyle name="Note" xfId="14" xr:uid="{00000000-0005-0000-0000-00000E000000}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2"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DABAFE"/>
      <color rgb="FFFE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https://krl.dk/common/sails/upload/get/183" TargetMode="External"/><Relationship Id="rId18" Type="http://schemas.openxmlformats.org/officeDocument/2006/relationships/hyperlink" Target="https://krl.dk/common/sails/upload/get/197" TargetMode="External"/><Relationship Id="rId26" Type="http://schemas.openxmlformats.org/officeDocument/2006/relationships/hyperlink" Target="https://krl.dk/common/sails/upload/get/193" TargetMode="External"/><Relationship Id="rId21" Type="http://schemas.openxmlformats.org/officeDocument/2006/relationships/hyperlink" Target="https://krl.dk/common/sails/upload/get/179" TargetMode="External"/><Relationship Id="rId34" Type="http://schemas.openxmlformats.org/officeDocument/2006/relationships/hyperlink" Target="https://krl.dk/common/sails/upload/get/189" TargetMode="External"/><Relationship Id="rId7" Type="http://schemas.openxmlformats.org/officeDocument/2006/relationships/hyperlink" Target="https://krl.dk/common/sails/upload/get/1220" TargetMode="External"/><Relationship Id="rId12" Type="http://schemas.openxmlformats.org/officeDocument/2006/relationships/hyperlink" Target="https://krl.dk/common/sails/upload/get/200" TargetMode="External"/><Relationship Id="rId17" Type="http://schemas.openxmlformats.org/officeDocument/2006/relationships/hyperlink" Target="https://krl.dk/common/sails/upload/get/181" TargetMode="External"/><Relationship Id="rId25" Type="http://schemas.openxmlformats.org/officeDocument/2006/relationships/hyperlink" Target="https://krl.dk/common/sails/upload/get/177" TargetMode="External"/><Relationship Id="rId33" Type="http://schemas.openxmlformats.org/officeDocument/2006/relationships/hyperlink" Target="https://krl.dk/common/sails/upload/get/173" TargetMode="External"/><Relationship Id="rId38" Type="http://schemas.openxmlformats.org/officeDocument/2006/relationships/hyperlink" Target="https://krl.dk/common/sails/upload/get/187" TargetMode="External"/><Relationship Id="rId2" Type="http://schemas.openxmlformats.org/officeDocument/2006/relationships/hyperlink" Target="https://krl.dk/common/sails/upload/get/1279" TargetMode="External"/><Relationship Id="rId16" Type="http://schemas.openxmlformats.org/officeDocument/2006/relationships/hyperlink" Target="https://krl.dk/common/sails/upload/get/198" TargetMode="External"/><Relationship Id="rId20" Type="http://schemas.openxmlformats.org/officeDocument/2006/relationships/hyperlink" Target="https://krl.dk/common/sails/upload/get/253" TargetMode="External"/><Relationship Id="rId29" Type="http://schemas.openxmlformats.org/officeDocument/2006/relationships/hyperlink" Target="https://krl.dk/common/sails/upload/get/175" TargetMode="External"/><Relationship Id="rId1" Type="http://schemas.openxmlformats.org/officeDocument/2006/relationships/hyperlink" Target="https://krl.dk/common/sails/upload/get/1251" TargetMode="External"/><Relationship Id="rId6" Type="http://schemas.openxmlformats.org/officeDocument/2006/relationships/hyperlink" Target="https://krl.dk/common/sails/upload/get/1184" TargetMode="External"/><Relationship Id="rId11" Type="http://schemas.openxmlformats.org/officeDocument/2006/relationships/hyperlink" Target="https://krl.dk/common/sails/upload/get/184" TargetMode="External"/><Relationship Id="rId24" Type="http://schemas.openxmlformats.org/officeDocument/2006/relationships/hyperlink" Target="https://krl.dk/common/sails/upload/get/194" TargetMode="External"/><Relationship Id="rId32" Type="http://schemas.openxmlformats.org/officeDocument/2006/relationships/hyperlink" Target="https://krl.dk/common/sails/upload/get/190" TargetMode="External"/><Relationship Id="rId37" Type="http://schemas.openxmlformats.org/officeDocument/2006/relationships/hyperlink" Target="https://krl.dk/common/sails/upload/get/171" TargetMode="External"/><Relationship Id="rId5" Type="http://schemas.openxmlformats.org/officeDocument/2006/relationships/hyperlink" Target="https://krl.dk/common/sails/upload/get/1219" TargetMode="External"/><Relationship Id="rId15" Type="http://schemas.openxmlformats.org/officeDocument/2006/relationships/hyperlink" Target="https://krl.dk/common/sails/upload/get/182" TargetMode="External"/><Relationship Id="rId23" Type="http://schemas.openxmlformats.org/officeDocument/2006/relationships/hyperlink" Target="https://krl.dk/common/sails/upload/get/178" TargetMode="External"/><Relationship Id="rId28" Type="http://schemas.openxmlformats.org/officeDocument/2006/relationships/hyperlink" Target="https://krl.dk/common/sails/upload/get/192" TargetMode="External"/><Relationship Id="rId36" Type="http://schemas.openxmlformats.org/officeDocument/2006/relationships/hyperlink" Target="https://krl.dk/common/sails/upload/get/188" TargetMode="External"/><Relationship Id="rId10" Type="http://schemas.openxmlformats.org/officeDocument/2006/relationships/hyperlink" Target="https://krl.dk/common/sails/upload/get/201" TargetMode="External"/><Relationship Id="rId19" Type="http://schemas.openxmlformats.org/officeDocument/2006/relationships/hyperlink" Target="https://krl.dk/common/sails/upload/get/252" TargetMode="External"/><Relationship Id="rId31" Type="http://schemas.openxmlformats.org/officeDocument/2006/relationships/hyperlink" Target="https://krl.dk/common/sails/upload/get/174" TargetMode="External"/><Relationship Id="rId4" Type="http://schemas.openxmlformats.org/officeDocument/2006/relationships/hyperlink" Target="https://krl.dk/common/sails/upload/get/1250" TargetMode="External"/><Relationship Id="rId9" Type="http://schemas.openxmlformats.org/officeDocument/2006/relationships/hyperlink" Target="https://krl.dk/common/sails/upload/get/185" TargetMode="External"/><Relationship Id="rId14" Type="http://schemas.openxmlformats.org/officeDocument/2006/relationships/hyperlink" Target="https://krl.dk/common/sails/upload/get/199" TargetMode="External"/><Relationship Id="rId22" Type="http://schemas.openxmlformats.org/officeDocument/2006/relationships/hyperlink" Target="https://krl.dk/common/sails/upload/get/195" TargetMode="External"/><Relationship Id="rId27" Type="http://schemas.openxmlformats.org/officeDocument/2006/relationships/hyperlink" Target="https://krl.dk/common/sails/upload/get/176" TargetMode="External"/><Relationship Id="rId30" Type="http://schemas.openxmlformats.org/officeDocument/2006/relationships/hyperlink" Target="https://krl.dk/common/sails/upload/get/191" TargetMode="External"/><Relationship Id="rId35" Type="http://schemas.openxmlformats.org/officeDocument/2006/relationships/hyperlink" Target="https://krl.dk/common/sails/upload/get/172" TargetMode="External"/><Relationship Id="rId8" Type="http://schemas.openxmlformats.org/officeDocument/2006/relationships/hyperlink" Target="https://krl.dk/common/sails/upload/get/251" TargetMode="External"/><Relationship Id="rId3" Type="http://schemas.openxmlformats.org/officeDocument/2006/relationships/hyperlink" Target="https://krl.dk/common/sails/upload/get/124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33" name="AutoShape 1" descr="Download Satstab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593BFB-CE7D-4303-A948-5990C1A7BC6A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34" name="AutoShape 2" descr="Download Satstabel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9F5C90-955B-4A28-880D-0C7725ECC1B3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35" name="AutoShape 3" descr="Download Satstabel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6A36CF-DCC0-4016-876A-F613C4FEF18B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36" name="AutoShape 4" descr="Download Satstabe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A7D4F5-B5F1-488D-8EAE-953CB63AB2BB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37" name="AutoShape 5" descr="Download Satstabel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D54889F-1E62-4B24-8EF6-A60FAF1BB6A9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38" name="AutoShape 6" descr="Download Satstabel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3B06CC2-6E33-47C5-8C6D-29A5FFF7770D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39" name="AutoShape 7" descr="Download Satstabe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7E3CCE0-FA33-4CC6-9433-2E6AFD853F8C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40" name="AutoShape 8" descr="Download Satstabel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6ACBD31-9A21-42DC-913B-209EEDCC946E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41" name="AutoShape 9" descr="Download Satstabel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992F9EC-448B-42DA-8C2D-1B27B47399DB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42" name="AutoShape 10" descr="Download Satstabel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AF90C27-A58D-4DA7-9E2D-5A19A3815D77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43" name="AutoShape 11" descr="Download Satstabel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9D311D7-68BB-48AE-A94C-E2FD1163082E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44" name="AutoShape 12" descr="Download Satstabel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F0657EA-0B81-428F-8836-A36268480D12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45" name="AutoShape 13" descr="Download Satstabel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3F8E5E9-8BE2-42DF-8AEA-A6C7C649F780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46" name="AutoShape 14" descr="Download Satstabe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9704E79-0B6D-4459-A32F-C9FDB8A43DDF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47" name="AutoShape 15" descr="Download Satstabel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22E27EB-6DE9-4CF6-99A9-AC1930213B9E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48" name="AutoShape 16" descr="Download Satstabel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D7C43CF-8B99-4F3B-B4F3-6ED54F1BC0B1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49" name="AutoShape 17" descr="Download Satstabel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7629CDF-3390-4A9D-8F77-62B1F20AF74E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50" name="AutoShape 18" descr="Download Satstabel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43AE7FD-6E24-49F8-9257-7AA8191A81E7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51" name="AutoShape 19" descr="Download Satstabel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EBA069E-B47D-4806-96AA-E0E91EC0ACD5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52" name="AutoShape 20" descr="Download Satstabel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6F92424-438D-4761-B973-E37F97CA72C7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53" name="AutoShape 21" descr="Download Satstabel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D30724E1-EC2E-4B76-B05A-D84B3E21533C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54" name="AutoShape 22" descr="Download Satstabel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885DC20-0D03-4E72-98AF-30F28322C3D5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55" name="AutoShape 23" descr="Download Satstabel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8CE7E40-F77B-4AE6-81F7-C976BEF18245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56" name="AutoShape 24" descr="Download Satstabel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1067FFEB-4248-4E62-BAB6-96E524367519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57" name="AutoShape 25" descr="Download Satstabel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B750198E-18F0-4D0A-9878-CE6F2CE4828F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58" name="AutoShape 26" descr="Download Satstabel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64286567-97EE-4ECF-A789-DAB23C05F4CF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59" name="AutoShape 27" descr="Download Satstabel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E397A68E-1810-41C9-B900-90E944CB5E33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60" name="AutoShape 28" descr="Download Satstabel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B46CCD72-89A6-4541-9EE7-0760CF41D48D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61" name="AutoShape 29" descr="Download Satstabel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6880EC5B-F7AB-4EBE-8567-947AF86FE4FD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62" name="AutoShape 30" descr="Download Satstabel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B7D201D4-6A03-422B-82AA-7FA093D8AEB0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63" name="AutoShape 31" descr="Download Satstabel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325C3DFB-F197-47DC-BF3A-2CB3586B133A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64" name="AutoShape 32" descr="Download Satstabel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2445E1A3-D679-4685-A2D1-44153C2941A7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65" name="AutoShape 33" descr="Download Satstabel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FF2B7F1E-6E29-4D54-A508-4F08F9FAA02A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66" name="AutoShape 34" descr="Download Satstabel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E18C6219-1878-4C41-835E-BF85A0FCEF57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67" name="AutoShape 35" descr="Download Satstabel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F7217679-A1C5-48CD-B85A-E3DA1D232709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68" name="AutoShape 36" descr="Download Satstabel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8674B28F-4BE8-4542-87B2-596E617D0D34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69" name="AutoShape 37" descr="Download Satstabel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F754792-74FA-46C0-9922-4AD4EEE8D0B0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114300</xdr:rowOff>
    </xdr:to>
    <xdr:sp macro="" textlink="">
      <xdr:nvSpPr>
        <xdr:cNvPr id="2770" name="AutoShape 38" descr="Download Satstabel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69196E86-BB03-4D87-A21A-925BCB2519BE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L&#248;nvejledning/Regioner%20-%20kommuner/2020%20-%20Vejledning%201.10.2020/L&#248;ntabeller_okt2020_DR.xlsx" TargetMode="External"/><Relationship Id="rId1" Type="http://schemas.openxmlformats.org/officeDocument/2006/relationships/externalLinkPath" Target="/Forhandling/L&#248;nvejledning/Regioner%20-%20kommuner/2020%20-%20Vejledning%201.10.2020/L&#248;ntabeller_okt2020_D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ktor"/>
      <sheetName val="Aktuelt niveau"/>
      <sheetName val="Grundbeløber 31.3.2018"/>
      <sheetName val="Lønforløb basis"/>
      <sheetName val="FM takster"/>
      <sheetName val="kørselsgodtgørelse"/>
      <sheetName val="basis"/>
      <sheetName val="leder"/>
      <sheetName val="A-skala"/>
      <sheetName val="arbtid"/>
      <sheetName val="arbtid særlig tidsp"/>
      <sheetName val="tøj og kørsel"/>
      <sheetName val="Tillæg (31.3.2018 først)"/>
      <sheetName val="Tillæg (31.3.2018 først )"/>
      <sheetName val="Tillæg (1.1.2006 først)"/>
    </sheetNames>
    <sheetDataSet>
      <sheetData sheetId="0">
        <row r="3">
          <cell r="B3">
            <v>1.0532239999999999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1A8D90-E60F-4B61-8C5C-D4EBD9B905E8}" name="Reguleringsfaktor" displayName="Reguleringsfaktor" ref="A6:D59" totalsRowShown="0" headerRowDxfId="1">
  <autoFilter ref="A6:D59" xr:uid="{FE236BB8-0052-486C-947E-81DE8A4F66FC}"/>
  <tableColumns count="4">
    <tableColumn id="1" xr3:uid="{A0BFE26E-04AC-4959-B243-F6959ACBEE73}" name="Dato" dataDxfId="0"/>
    <tableColumn id="2" xr3:uid="{1557BE21-6A18-4958-8902-2BECF05C7F1E}" name="SHK (1.1.2006-niveau)"/>
    <tableColumn id="3" xr3:uid="{794DDA71-1254-4E20-BBC5-9DBF7015122E}" name="FF (31.3.2000-niveau)"/>
    <tableColumn id="4" xr3:uid="{7EF953D5-6F55-4AD8-A417-E49EBC00651B}" name="31.2.2018-niveau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65BC8-FDC8-46A5-8603-EC239D035979}">
  <sheetPr codeName="Ark1">
    <tabColor rgb="FF7030A0"/>
  </sheetPr>
  <dimension ref="B1:J13"/>
  <sheetViews>
    <sheetView tabSelected="1" zoomScaleNormal="100" workbookViewId="0">
      <selection activeCell="B36" sqref="B36"/>
    </sheetView>
  </sheetViews>
  <sheetFormatPr defaultColWidth="9.140625" defaultRowHeight="15" x14ac:dyDescent="0.25"/>
  <cols>
    <col min="1" max="1" width="5.5703125" style="1" customWidth="1"/>
    <col min="2" max="2" width="25.42578125" style="1" customWidth="1"/>
    <col min="3" max="3" width="5" style="1" customWidth="1"/>
    <col min="4" max="4" width="25.42578125" style="1" customWidth="1"/>
    <col min="5" max="5" width="5" style="1" customWidth="1"/>
    <col min="6" max="6" width="25.42578125" style="1" customWidth="1"/>
    <col min="7" max="7" width="5" style="1" customWidth="1"/>
    <col min="8" max="8" width="15.140625" style="1" customWidth="1"/>
    <col min="9" max="9" width="11.85546875" style="1" customWidth="1"/>
    <col min="10" max="10" width="13.42578125" style="1" customWidth="1"/>
    <col min="11" max="16384" width="9.140625" style="1"/>
  </cols>
  <sheetData>
    <row r="1" spans="2:10" ht="9.75" customHeight="1" x14ac:dyDescent="0.25"/>
    <row r="2" spans="2:10" ht="21.75" thickBot="1" x14ac:dyDescent="0.4">
      <c r="B2" s="12" t="s">
        <v>10</v>
      </c>
      <c r="C2" s="6"/>
      <c r="D2" s="6"/>
      <c r="E2" s="6"/>
      <c r="F2" s="6"/>
      <c r="G2" s="6"/>
      <c r="H2" s="6"/>
    </row>
    <row r="3" spans="2:10" ht="4.5" customHeight="1" x14ac:dyDescent="0.35">
      <c r="B3" s="14"/>
      <c r="I3" s="14"/>
      <c r="J3" s="14"/>
    </row>
    <row r="4" spans="2:10" ht="15.75" x14ac:dyDescent="0.25">
      <c r="B4" s="51" t="s">
        <v>11</v>
      </c>
      <c r="C4" s="51"/>
      <c r="D4" s="51"/>
      <c r="E4" s="51"/>
      <c r="F4" s="51"/>
    </row>
    <row r="5" spans="2:10" ht="24" customHeight="1" thickBot="1" x14ac:dyDescent="0.3">
      <c r="B5" s="26" t="s">
        <v>22</v>
      </c>
      <c r="C5" s="13"/>
      <c r="D5" s="13"/>
      <c r="E5" s="13"/>
      <c r="F5" s="13"/>
      <c r="G5" s="13"/>
      <c r="H5" s="13"/>
    </row>
    <row r="6" spans="2:10" ht="35.25" customHeight="1" x14ac:dyDescent="0.25">
      <c r="B6" s="27" t="s">
        <v>12</v>
      </c>
      <c r="C6" s="28"/>
      <c r="D6" s="27" t="s">
        <v>13</v>
      </c>
      <c r="E6" s="28"/>
      <c r="F6" s="27" t="s">
        <v>14</v>
      </c>
      <c r="G6" s="28"/>
      <c r="H6" s="50" t="str">
        <f>"Aktuelt niveau "&amp;TEXT(AktuelDato,"DD.MM.ÅÅÅÅ")</f>
        <v>Aktuelt niveau 01.07.2026</v>
      </c>
    </row>
    <row r="7" spans="2:10" ht="15.75" thickBot="1" x14ac:dyDescent="0.3">
      <c r="B7" s="20">
        <v>1.3441050000000001</v>
      </c>
      <c r="D7" s="20">
        <v>1.1828160000000001</v>
      </c>
      <c r="F7" s="20"/>
      <c r="H7" s="20"/>
    </row>
    <row r="8" spans="2:10" x14ac:dyDescent="0.25">
      <c r="B8" s="22">
        <v>11792</v>
      </c>
      <c r="C8" s="2"/>
      <c r="D8" s="25" t="s">
        <v>9</v>
      </c>
      <c r="E8" s="25"/>
      <c r="F8" s="4">
        <f>ROUND(B8*B7,0)</f>
        <v>15850</v>
      </c>
      <c r="G8" s="25" t="s">
        <v>9</v>
      </c>
      <c r="H8" s="4">
        <f>ROUND(F8*AktueltReg,2)</f>
        <v>18988.43</v>
      </c>
    </row>
    <row r="9" spans="2:10" ht="15.75" thickBot="1" x14ac:dyDescent="0.3"/>
    <row r="10" spans="2:10" x14ac:dyDescent="0.25">
      <c r="B10" s="21"/>
      <c r="C10" s="2"/>
      <c r="D10" s="23">
        <v>13400</v>
      </c>
      <c r="E10" s="25" t="s">
        <v>9</v>
      </c>
      <c r="F10" s="4">
        <f>ROUND(D10*D7,0)</f>
        <v>15850</v>
      </c>
      <c r="G10" s="25" t="s">
        <v>9</v>
      </c>
      <c r="H10" s="4">
        <f>ROUND(F10*AktueltReg,2)</f>
        <v>18988.43</v>
      </c>
    </row>
    <row r="11" spans="2:10" ht="15.75" thickBot="1" x14ac:dyDescent="0.3"/>
    <row r="12" spans="2:10" x14ac:dyDescent="0.25">
      <c r="B12" s="4">
        <f>ROUND(F12/B7,0)</f>
        <v>11792</v>
      </c>
      <c r="C12" s="25" t="s">
        <v>8</v>
      </c>
      <c r="D12" s="4">
        <f>ROUND(F12/D7,0)</f>
        <v>13400</v>
      </c>
      <c r="E12" s="25" t="s">
        <v>8</v>
      </c>
      <c r="F12" s="24">
        <v>15850</v>
      </c>
      <c r="G12" s="25" t="s">
        <v>9</v>
      </c>
      <c r="H12" s="4">
        <f>ROUND(F12*AktueltReg,2)</f>
        <v>18988.43</v>
      </c>
    </row>
    <row r="13" spans="2:10" ht="7.5" customHeight="1" x14ac:dyDescent="0.25"/>
  </sheetData>
  <mergeCells count="1">
    <mergeCell ref="B4:F4"/>
  </mergeCells>
  <pageMargins left="0.25" right="0.25" top="0.2812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A3D9D-15A8-47E5-BBCF-E0BC16F5D598}">
  <sheetPr codeName="Ark2">
    <tabColor rgb="FFC00000"/>
  </sheetPr>
  <dimension ref="B1:O32"/>
  <sheetViews>
    <sheetView workbookViewId="0">
      <selection activeCell="F28" sqref="F28"/>
    </sheetView>
  </sheetViews>
  <sheetFormatPr defaultColWidth="9.140625" defaultRowHeight="15" x14ac:dyDescent="0.25"/>
  <cols>
    <col min="1" max="1" width="1.42578125" style="1" customWidth="1"/>
    <col min="2" max="2" width="21.42578125" style="1" customWidth="1"/>
    <col min="3" max="3" width="5" style="1" customWidth="1"/>
    <col min="4" max="4" width="21.42578125" style="1" customWidth="1"/>
    <col min="5" max="5" width="5" style="1" customWidth="1"/>
    <col min="6" max="6" width="21.42578125" style="1" customWidth="1"/>
    <col min="7" max="7" width="2" style="1" customWidth="1"/>
    <col min="8" max="8" width="9.140625" style="1"/>
    <col min="9" max="9" width="11.85546875" style="1" customWidth="1"/>
    <col min="10" max="10" width="14.5703125" style="1" customWidth="1"/>
    <col min="11" max="16384" width="9.140625" style="1"/>
  </cols>
  <sheetData>
    <row r="1" spans="2:15" ht="9.75" customHeight="1" x14ac:dyDescent="0.25"/>
    <row r="2" spans="2:15" ht="23.25" x14ac:dyDescent="0.35">
      <c r="B2" s="18" t="s">
        <v>6</v>
      </c>
    </row>
    <row r="3" spans="2:15" ht="16.5" customHeight="1" x14ac:dyDescent="0.25">
      <c r="B3" s="51" t="s">
        <v>4</v>
      </c>
      <c r="C3" s="51"/>
      <c r="D3" s="51"/>
      <c r="E3" s="51"/>
      <c r="F3" s="51"/>
      <c r="G3" s="51"/>
      <c r="H3" s="51"/>
      <c r="I3" s="51"/>
      <c r="J3" s="51"/>
    </row>
    <row r="4" spans="2:15" ht="20.25" customHeight="1" thickBot="1" x14ac:dyDescent="0.3">
      <c r="B4" s="29" t="s">
        <v>15</v>
      </c>
      <c r="C4" s="30"/>
      <c r="D4" s="30"/>
      <c r="E4" s="30"/>
      <c r="F4" s="30"/>
      <c r="G4" s="30"/>
      <c r="H4" s="30"/>
      <c r="I4" s="30"/>
      <c r="J4" s="30"/>
    </row>
    <row r="5" spans="2:15" ht="4.5" customHeight="1" thickBot="1" x14ac:dyDescent="0.4">
      <c r="B5" s="14"/>
      <c r="G5" s="14"/>
      <c r="H5" s="31"/>
      <c r="I5" s="31"/>
      <c r="J5" s="31"/>
    </row>
    <row r="6" spans="2:15" ht="30" customHeight="1" x14ac:dyDescent="0.25">
      <c r="B6" s="51" t="s">
        <v>17</v>
      </c>
      <c r="C6" s="51"/>
      <c r="D6" s="51"/>
      <c r="E6" s="51"/>
      <c r="F6" s="51"/>
      <c r="H6" s="61" t="s">
        <v>20</v>
      </c>
      <c r="I6" s="62"/>
      <c r="J6" s="63"/>
    </row>
    <row r="7" spans="2:15" ht="15.75" x14ac:dyDescent="0.25">
      <c r="B7" s="40" t="s">
        <v>35</v>
      </c>
      <c r="C7" s="38"/>
      <c r="D7" s="39" t="s">
        <v>36</v>
      </c>
      <c r="E7" s="38"/>
      <c r="F7" s="39" t="s">
        <v>37</v>
      </c>
      <c r="H7" s="64"/>
      <c r="I7" s="65"/>
      <c r="J7" s="66"/>
    </row>
    <row r="8" spans="2:15" s="32" customFormat="1" ht="15.75" thickBot="1" x14ac:dyDescent="0.3">
      <c r="B8" s="36" t="s">
        <v>34</v>
      </c>
      <c r="C8" s="33"/>
      <c r="D8" s="33" t="s">
        <v>38</v>
      </c>
      <c r="E8" s="33"/>
      <c r="F8" s="43">
        <f>AktuelDato</f>
        <v>46204</v>
      </c>
      <c r="H8" s="67"/>
      <c r="I8" s="65"/>
      <c r="J8" s="66"/>
    </row>
    <row r="9" spans="2:15" x14ac:dyDescent="0.25">
      <c r="B9" s="16">
        <v>5600</v>
      </c>
      <c r="C9" s="25" t="s">
        <v>9</v>
      </c>
      <c r="D9" s="4">
        <f>ROUND(B9*1.182816,0)</f>
        <v>6624</v>
      </c>
      <c r="E9" s="25" t="s">
        <v>9</v>
      </c>
      <c r="F9" s="4">
        <f>ROUND(D9*Reguleringsordning!$A$3,2)</f>
        <v>7935.6</v>
      </c>
      <c r="H9" s="67"/>
      <c r="I9" s="65"/>
      <c r="J9" s="66"/>
    </row>
    <row r="10" spans="2:15" ht="15.75" thickBot="1" x14ac:dyDescent="0.3">
      <c r="B10" s="5"/>
      <c r="C10" s="5"/>
      <c r="D10" s="5"/>
      <c r="E10" s="5"/>
      <c r="F10" s="5"/>
      <c r="H10" s="67"/>
      <c r="I10" s="65"/>
      <c r="J10" s="66"/>
    </row>
    <row r="11" spans="2:15" ht="4.5" customHeight="1" x14ac:dyDescent="0.25">
      <c r="H11" s="67"/>
      <c r="I11" s="65"/>
      <c r="J11" s="66"/>
    </row>
    <row r="12" spans="2:15" ht="30" customHeight="1" x14ac:dyDescent="0.25">
      <c r="B12" s="51" t="s">
        <v>18</v>
      </c>
      <c r="C12" s="51"/>
      <c r="D12" s="51"/>
      <c r="E12" s="51"/>
      <c r="F12" s="51"/>
      <c r="H12" s="67"/>
      <c r="I12" s="65"/>
      <c r="J12" s="66"/>
    </row>
    <row r="13" spans="2:15" ht="15.75" x14ac:dyDescent="0.25">
      <c r="B13" s="40" t="s">
        <v>35</v>
      </c>
      <c r="C13" s="38"/>
      <c r="D13" s="39" t="s">
        <v>36</v>
      </c>
      <c r="E13" s="38"/>
      <c r="F13" s="39" t="s">
        <v>37</v>
      </c>
      <c r="H13" s="67"/>
      <c r="I13" s="65"/>
      <c r="J13" s="66"/>
    </row>
    <row r="14" spans="2:15" s="32" customFormat="1" ht="15.75" thickBot="1" x14ac:dyDescent="0.3">
      <c r="B14" s="35" t="s">
        <v>38</v>
      </c>
      <c r="C14" s="33"/>
      <c r="D14" s="33" t="s">
        <v>25</v>
      </c>
      <c r="E14" s="33"/>
      <c r="F14" s="43">
        <f>AktuelDato</f>
        <v>46204</v>
      </c>
      <c r="H14" s="67"/>
      <c r="I14" s="65"/>
      <c r="J14" s="66"/>
      <c r="K14" s="1"/>
      <c r="L14" s="1"/>
      <c r="M14" s="1"/>
      <c r="N14" s="1"/>
      <c r="O14" s="1"/>
    </row>
    <row r="15" spans="2:15" x14ac:dyDescent="0.25">
      <c r="B15" s="17">
        <v>6624</v>
      </c>
      <c r="C15" s="25" t="s">
        <v>9</v>
      </c>
      <c r="D15" s="4">
        <f>ROUND(B15/1.182816,0)</f>
        <v>5600</v>
      </c>
      <c r="E15" s="25" t="s">
        <v>9</v>
      </c>
      <c r="F15" s="4">
        <f>ROUND(B15*Reguleringsordning!$A$3,2)</f>
        <v>7935.6</v>
      </c>
      <c r="H15" s="67"/>
      <c r="I15" s="65"/>
      <c r="J15" s="66"/>
    </row>
    <row r="16" spans="2:15" x14ac:dyDescent="0.25">
      <c r="B16" s="71" t="s">
        <v>5</v>
      </c>
      <c r="C16" s="71"/>
      <c r="D16" s="71"/>
      <c r="E16" s="71"/>
      <c r="F16" s="71"/>
      <c r="H16" s="67"/>
      <c r="I16" s="65"/>
      <c r="J16" s="66"/>
    </row>
    <row r="17" spans="2:15" ht="15.75" thickBot="1" x14ac:dyDescent="0.3">
      <c r="B17" s="72"/>
      <c r="C17" s="72"/>
      <c r="D17" s="72"/>
      <c r="E17" s="72"/>
      <c r="F17" s="72"/>
      <c r="H17" s="67"/>
      <c r="I17" s="65"/>
      <c r="J17" s="66"/>
    </row>
    <row r="18" spans="2:15" ht="4.5" customHeight="1" x14ac:dyDescent="0.25">
      <c r="D18" s="1" t="s">
        <v>2</v>
      </c>
      <c r="H18" s="67"/>
      <c r="I18" s="65"/>
      <c r="J18" s="66"/>
    </row>
    <row r="19" spans="2:15" ht="39" customHeight="1" x14ac:dyDescent="0.25">
      <c r="B19" s="51" t="s">
        <v>39</v>
      </c>
      <c r="C19" s="51"/>
      <c r="D19" s="51"/>
      <c r="E19" s="51"/>
      <c r="F19" s="51"/>
      <c r="H19" s="67"/>
      <c r="I19" s="65"/>
      <c r="J19" s="66"/>
    </row>
    <row r="20" spans="2:15" ht="15.75" x14ac:dyDescent="0.25">
      <c r="B20" s="40" t="s">
        <v>29</v>
      </c>
      <c r="C20" s="38"/>
      <c r="D20" s="39" t="s">
        <v>23</v>
      </c>
      <c r="E20" s="39"/>
      <c r="F20" s="39" t="s">
        <v>24</v>
      </c>
      <c r="H20" s="67"/>
      <c r="I20" s="65"/>
      <c r="J20" s="66"/>
    </row>
    <row r="21" spans="2:15" s="32" customFormat="1" ht="16.5" customHeight="1" thickBot="1" x14ac:dyDescent="0.3">
      <c r="B21" s="11">
        <f>AktuelDato</f>
        <v>46204</v>
      </c>
      <c r="C21" s="10"/>
      <c r="D21" s="33" t="s">
        <v>25</v>
      </c>
      <c r="E21" s="33"/>
      <c r="F21" s="33" t="s">
        <v>26</v>
      </c>
      <c r="H21" s="67"/>
      <c r="I21" s="65"/>
      <c r="J21" s="66"/>
      <c r="K21" s="1"/>
      <c r="L21" s="1"/>
      <c r="M21" s="1"/>
      <c r="N21" s="1"/>
      <c r="O21" s="1"/>
    </row>
    <row r="22" spans="2:15" x14ac:dyDescent="0.25">
      <c r="B22" s="17">
        <v>7663.77</v>
      </c>
      <c r="C22" s="25" t="s">
        <v>9</v>
      </c>
      <c r="D22" s="48">
        <f>IFERROR(ROUND(B22/VLOOKUP($B$21,Reguleringsordning!$A$7:$C$59,2,FALSE),0),ROUND(F22/Overblik!$D$7,-2))</f>
        <v>5400</v>
      </c>
      <c r="E22" s="25" t="s">
        <v>9</v>
      </c>
      <c r="F22" s="4">
        <f>IFERROR(ROUND($B$22/VLOOKUP(B21,Reguleringsfaktor[],4,FALSE),0),ROUND(D22*Overblik!$D$7,0))</f>
        <v>6397</v>
      </c>
      <c r="H22" s="67"/>
      <c r="I22" s="65"/>
      <c r="J22" s="66"/>
    </row>
    <row r="23" spans="2:15" ht="18" customHeight="1" thickBot="1" x14ac:dyDescent="0.3">
      <c r="B23" s="71" t="s">
        <v>5</v>
      </c>
      <c r="C23" s="71"/>
      <c r="D23" s="71"/>
      <c r="E23" s="71"/>
      <c r="F23" s="71"/>
      <c r="H23" s="68"/>
      <c r="I23" s="69"/>
      <c r="J23" s="70"/>
    </row>
    <row r="24" spans="2:15" ht="15.75" thickBot="1" x14ac:dyDescent="0.3">
      <c r="B24" s="72"/>
      <c r="C24" s="72"/>
      <c r="D24" s="72"/>
      <c r="E24" s="72"/>
      <c r="F24" s="72"/>
      <c r="H24" s="8"/>
      <c r="I24" s="8"/>
      <c r="J24" s="8"/>
    </row>
    <row r="25" spans="2:15" x14ac:dyDescent="0.25">
      <c r="H25" s="52" t="s">
        <v>16</v>
      </c>
      <c r="I25" s="53"/>
      <c r="J25" s="54"/>
    </row>
    <row r="26" spans="2:15" ht="44.25" customHeight="1" x14ac:dyDescent="0.25">
      <c r="B26" s="51" t="s">
        <v>3</v>
      </c>
      <c r="C26" s="51"/>
      <c r="D26" s="51"/>
      <c r="E26" s="51"/>
      <c r="F26" s="51"/>
      <c r="H26" s="55"/>
      <c r="I26" s="56"/>
      <c r="J26" s="57"/>
    </row>
    <row r="27" spans="2:15" ht="15.75" x14ac:dyDescent="0.25">
      <c r="B27" s="40" t="s">
        <v>35</v>
      </c>
      <c r="C27" s="38"/>
      <c r="D27" s="39" t="s">
        <v>36</v>
      </c>
      <c r="E27" s="38"/>
      <c r="F27" s="39" t="s">
        <v>37</v>
      </c>
      <c r="H27" s="55"/>
      <c r="I27" s="56"/>
      <c r="J27" s="57"/>
    </row>
    <row r="28" spans="2:15" s="32" customFormat="1" ht="15.75" thickBot="1" x14ac:dyDescent="0.3">
      <c r="B28" s="37" t="s">
        <v>40</v>
      </c>
      <c r="C28" s="34"/>
      <c r="D28" s="33" t="s">
        <v>38</v>
      </c>
      <c r="E28" s="34"/>
      <c r="F28" s="43">
        <f>AktuelDato</f>
        <v>46204</v>
      </c>
      <c r="H28" s="55"/>
      <c r="I28" s="56"/>
      <c r="J28" s="57"/>
      <c r="K28" s="1"/>
      <c r="L28" s="1"/>
      <c r="M28" s="1"/>
      <c r="N28" s="1"/>
      <c r="O28" s="1"/>
    </row>
    <row r="29" spans="2:15" x14ac:dyDescent="0.25">
      <c r="B29" s="9">
        <v>388.55</v>
      </c>
      <c r="C29" s="25" t="s">
        <v>9</v>
      </c>
      <c r="D29" s="4">
        <f>ROUND(B29*1.344105,2)</f>
        <v>522.25</v>
      </c>
      <c r="E29" s="25" t="s">
        <v>9</v>
      </c>
      <c r="F29" s="4">
        <f>ROUND(D29*Reguleringsordning!$A$3,2)</f>
        <v>625.66</v>
      </c>
      <c r="H29" s="55"/>
      <c r="I29" s="56"/>
      <c r="J29" s="57"/>
    </row>
    <row r="30" spans="2:15" ht="15.75" thickBot="1" x14ac:dyDescent="0.3">
      <c r="B30" s="5"/>
      <c r="C30" s="5"/>
      <c r="D30" s="5"/>
      <c r="E30" s="5"/>
      <c r="F30" s="5"/>
      <c r="H30" s="58"/>
      <c r="I30" s="59"/>
      <c r="J30" s="60"/>
    </row>
    <row r="32" spans="2:15" x14ac:dyDescent="0.25">
      <c r="D32" s="15"/>
    </row>
  </sheetData>
  <mergeCells count="9">
    <mergeCell ref="H25:J30"/>
    <mergeCell ref="B26:F26"/>
    <mergeCell ref="B3:J3"/>
    <mergeCell ref="B6:F6"/>
    <mergeCell ref="H6:J23"/>
    <mergeCell ref="B12:F12"/>
    <mergeCell ref="B16:F17"/>
    <mergeCell ref="B19:F19"/>
    <mergeCell ref="B23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F5223-3727-4057-8E01-6BFF400E5A0A}">
  <sheetPr codeName="Ark3">
    <tabColor theme="4"/>
  </sheetPr>
  <dimension ref="B1:J32"/>
  <sheetViews>
    <sheetView topLeftCell="B15" zoomScaleNormal="100" workbookViewId="0">
      <selection activeCell="J40" sqref="J40"/>
    </sheetView>
  </sheetViews>
  <sheetFormatPr defaultColWidth="9.140625" defaultRowHeight="15" x14ac:dyDescent="0.25"/>
  <cols>
    <col min="1" max="1" width="1.42578125" style="1" customWidth="1"/>
    <col min="2" max="2" width="21.42578125" style="1" customWidth="1"/>
    <col min="3" max="3" width="5" style="1" customWidth="1"/>
    <col min="4" max="4" width="21.42578125" style="1" customWidth="1"/>
    <col min="5" max="5" width="5" style="1" customWidth="1"/>
    <col min="6" max="6" width="21.42578125" style="1" customWidth="1"/>
    <col min="7" max="7" width="2" style="1" customWidth="1"/>
    <col min="8" max="8" width="9.140625" style="1"/>
    <col min="9" max="9" width="11.85546875" style="1" customWidth="1"/>
    <col min="10" max="10" width="13.42578125" style="1" customWidth="1"/>
    <col min="11" max="16384" width="9.140625" style="1"/>
  </cols>
  <sheetData>
    <row r="1" spans="2:10" ht="9.75" customHeight="1" x14ac:dyDescent="0.25"/>
    <row r="2" spans="2:10" ht="23.25" x14ac:dyDescent="0.35">
      <c r="B2" s="18" t="s">
        <v>7</v>
      </c>
    </row>
    <row r="3" spans="2:10" ht="16.5" customHeight="1" x14ac:dyDescent="0.25">
      <c r="B3" s="51" t="s">
        <v>4</v>
      </c>
      <c r="C3" s="51"/>
      <c r="D3" s="51"/>
      <c r="E3" s="51"/>
      <c r="F3" s="51"/>
      <c r="G3" s="51"/>
      <c r="H3" s="51"/>
      <c r="I3" s="51"/>
      <c r="J3" s="51"/>
    </row>
    <row r="4" spans="2:10" ht="16.5" customHeight="1" thickBot="1" x14ac:dyDescent="0.3">
      <c r="B4" s="29" t="s">
        <v>15</v>
      </c>
      <c r="C4" s="30"/>
      <c r="D4" s="30"/>
      <c r="E4" s="30"/>
      <c r="F4" s="30"/>
      <c r="G4" s="30"/>
      <c r="H4" s="30"/>
      <c r="I4" s="30"/>
      <c r="J4" s="30"/>
    </row>
    <row r="5" spans="2:10" ht="4.5" customHeight="1" x14ac:dyDescent="0.35">
      <c r="B5" s="14"/>
      <c r="G5" s="14"/>
      <c r="H5" s="14"/>
      <c r="I5" s="14"/>
      <c r="J5" s="14"/>
    </row>
    <row r="6" spans="2:10" ht="26.25" customHeight="1" x14ac:dyDescent="0.25">
      <c r="B6" s="51" t="s">
        <v>17</v>
      </c>
      <c r="C6" s="51"/>
      <c r="D6" s="51"/>
      <c r="E6" s="51"/>
      <c r="F6" s="51"/>
      <c r="H6" s="73" t="s">
        <v>21</v>
      </c>
      <c r="I6" s="74"/>
      <c r="J6" s="75"/>
    </row>
    <row r="7" spans="2:10" ht="15.75" x14ac:dyDescent="0.25">
      <c r="B7" s="40" t="s">
        <v>35</v>
      </c>
      <c r="C7" s="38"/>
      <c r="D7" s="39" t="s">
        <v>36</v>
      </c>
      <c r="E7" s="38"/>
      <c r="F7" s="39" t="s">
        <v>37</v>
      </c>
      <c r="H7" s="73"/>
      <c r="I7" s="74"/>
      <c r="J7" s="75"/>
    </row>
    <row r="8" spans="2:10" ht="15.75" thickBot="1" x14ac:dyDescent="0.3">
      <c r="B8" s="44" t="s">
        <v>40</v>
      </c>
      <c r="C8" s="10"/>
      <c r="D8" s="45" t="s">
        <v>38</v>
      </c>
      <c r="E8" s="10"/>
      <c r="F8" s="43">
        <f>AktuelDato</f>
        <v>46204</v>
      </c>
      <c r="H8" s="76"/>
      <c r="I8" s="74"/>
      <c r="J8" s="75"/>
    </row>
    <row r="9" spans="2:10" x14ac:dyDescent="0.25">
      <c r="B9" s="19">
        <v>6000</v>
      </c>
      <c r="C9" s="25" t="s">
        <v>9</v>
      </c>
      <c r="D9" s="4">
        <f>ROUND(B9*1.344105,0)</f>
        <v>8065</v>
      </c>
      <c r="E9" s="25" t="s">
        <v>9</v>
      </c>
      <c r="F9" s="4">
        <f>ROUND(D9*AktueltReg,2)</f>
        <v>9661.93</v>
      </c>
      <c r="H9" s="76"/>
      <c r="I9" s="74"/>
      <c r="J9" s="75"/>
    </row>
    <row r="10" spans="2:10" ht="15.75" thickBot="1" x14ac:dyDescent="0.3">
      <c r="B10" s="5"/>
      <c r="C10" s="5"/>
      <c r="D10" s="5"/>
      <c r="E10" s="5"/>
      <c r="F10" s="5"/>
      <c r="H10" s="76"/>
      <c r="I10" s="74"/>
      <c r="J10" s="75"/>
    </row>
    <row r="11" spans="2:10" x14ac:dyDescent="0.25">
      <c r="H11" s="76"/>
      <c r="I11" s="74"/>
      <c r="J11" s="75"/>
    </row>
    <row r="12" spans="2:10" ht="15.75" x14ac:dyDescent="0.25">
      <c r="B12" s="51" t="s">
        <v>18</v>
      </c>
      <c r="C12" s="51"/>
      <c r="D12" s="51"/>
      <c r="E12" s="51"/>
      <c r="F12" s="51"/>
      <c r="H12" s="76"/>
      <c r="I12" s="74"/>
      <c r="J12" s="75"/>
    </row>
    <row r="13" spans="2:10" ht="15.75" x14ac:dyDescent="0.25">
      <c r="B13" s="40" t="s">
        <v>35</v>
      </c>
      <c r="C13" s="38"/>
      <c r="D13" s="39" t="s">
        <v>36</v>
      </c>
      <c r="E13" s="38"/>
      <c r="F13" s="39" t="s">
        <v>37</v>
      </c>
      <c r="H13" s="76"/>
      <c r="I13" s="74"/>
      <c r="J13" s="75"/>
    </row>
    <row r="14" spans="2:10" ht="15.75" thickBot="1" x14ac:dyDescent="0.3">
      <c r="B14" s="44" t="s">
        <v>38</v>
      </c>
      <c r="C14" s="10"/>
      <c r="D14" s="10" t="s">
        <v>27</v>
      </c>
      <c r="E14" s="10"/>
      <c r="F14" s="43">
        <f>AktuelDato</f>
        <v>46204</v>
      </c>
      <c r="H14" s="76"/>
      <c r="I14" s="74"/>
      <c r="J14" s="75"/>
    </row>
    <row r="15" spans="2:10" x14ac:dyDescent="0.25">
      <c r="B15" s="19">
        <v>8065</v>
      </c>
      <c r="C15" s="25" t="s">
        <v>9</v>
      </c>
      <c r="D15" s="4">
        <f>ROUND(B15/1.344105,0)</f>
        <v>6000</v>
      </c>
      <c r="E15" s="25" t="s">
        <v>9</v>
      </c>
      <c r="F15" s="4">
        <f>ROUND(B15*AktueltReg,2)</f>
        <v>9661.93</v>
      </c>
      <c r="H15" s="76"/>
      <c r="I15" s="74"/>
      <c r="J15" s="75"/>
    </row>
    <row r="16" spans="2:10" x14ac:dyDescent="0.25">
      <c r="B16" s="71" t="s">
        <v>5</v>
      </c>
      <c r="C16" s="71"/>
      <c r="D16" s="71"/>
      <c r="E16" s="71"/>
      <c r="F16" s="71"/>
      <c r="H16" s="76"/>
      <c r="I16" s="74"/>
      <c r="J16" s="75"/>
    </row>
    <row r="17" spans="2:10" ht="15.75" thickBot="1" x14ac:dyDescent="0.3">
      <c r="B17" s="72"/>
      <c r="C17" s="72"/>
      <c r="D17" s="72"/>
      <c r="E17" s="72"/>
      <c r="F17" s="72"/>
      <c r="H17" s="76"/>
      <c r="I17" s="74"/>
      <c r="J17" s="75"/>
    </row>
    <row r="18" spans="2:10" x14ac:dyDescent="0.25">
      <c r="D18" s="1" t="s">
        <v>2</v>
      </c>
      <c r="H18" s="76"/>
      <c r="I18" s="74"/>
      <c r="J18" s="75"/>
    </row>
    <row r="19" spans="2:10" ht="44.25" customHeight="1" x14ac:dyDescent="0.25">
      <c r="B19" s="51" t="s">
        <v>19</v>
      </c>
      <c r="C19" s="51"/>
      <c r="D19" s="51"/>
      <c r="E19" s="51"/>
      <c r="F19" s="51"/>
      <c r="H19" s="76"/>
      <c r="I19" s="74"/>
      <c r="J19" s="75"/>
    </row>
    <row r="20" spans="2:10" ht="15.75" x14ac:dyDescent="0.25">
      <c r="B20" s="40" t="s">
        <v>29</v>
      </c>
      <c r="C20" s="38"/>
      <c r="D20" s="39" t="s">
        <v>23</v>
      </c>
      <c r="E20" s="39"/>
      <c r="F20" s="39" t="s">
        <v>24</v>
      </c>
      <c r="H20" s="76"/>
      <c r="I20" s="74"/>
      <c r="J20" s="75"/>
    </row>
    <row r="21" spans="2:10" ht="15.75" thickBot="1" x14ac:dyDescent="0.3">
      <c r="B21" s="11">
        <f>AktuelDato</f>
        <v>46204</v>
      </c>
      <c r="C21" s="10"/>
      <c r="D21" s="10" t="s">
        <v>27</v>
      </c>
      <c r="E21" s="10"/>
      <c r="F21" s="10" t="s">
        <v>28</v>
      </c>
      <c r="H21" s="76"/>
      <c r="I21" s="74"/>
      <c r="J21" s="75"/>
    </row>
    <row r="22" spans="2:10" x14ac:dyDescent="0.25">
      <c r="B22" s="19">
        <v>9661.93</v>
      </c>
      <c r="C22" s="25" t="s">
        <v>9</v>
      </c>
      <c r="D22" s="48">
        <f>IFERROR(ROUND(B22/VLOOKUP($B$21,Reguleringsordning!$A$7:$C$59,3,FALSE),0),ROUND(F22/Overblik!$B$7,-2))</f>
        <v>6000</v>
      </c>
      <c r="E22" s="25" t="s">
        <v>9</v>
      </c>
      <c r="F22" s="4">
        <f>IFERROR(ROUND($B$22/VLOOKUP(B21,Reguleringsfaktor[],4,FALSE),0),ROUND(D22*Overblik!$D$7,0))</f>
        <v>8065</v>
      </c>
      <c r="H22" s="76"/>
      <c r="I22" s="74"/>
      <c r="J22" s="75"/>
    </row>
    <row r="23" spans="2:10" ht="15.75" thickBot="1" x14ac:dyDescent="0.3">
      <c r="B23" s="71" t="s">
        <v>5</v>
      </c>
      <c r="C23" s="71"/>
      <c r="D23" s="71"/>
      <c r="E23" s="71"/>
      <c r="F23" s="71"/>
      <c r="H23" s="77"/>
      <c r="I23" s="78"/>
      <c r="J23" s="79"/>
    </row>
    <row r="24" spans="2:10" ht="15.75" thickBot="1" x14ac:dyDescent="0.3">
      <c r="B24" s="72"/>
      <c r="C24" s="72"/>
      <c r="D24" s="72"/>
      <c r="E24" s="72"/>
      <c r="F24" s="72"/>
      <c r="H24" s="8"/>
      <c r="I24" s="8"/>
      <c r="J24" s="8"/>
    </row>
    <row r="25" spans="2:10" x14ac:dyDescent="0.25">
      <c r="H25" s="52" t="s">
        <v>16</v>
      </c>
      <c r="I25" s="53"/>
      <c r="J25" s="54"/>
    </row>
    <row r="26" spans="2:10" ht="44.25" customHeight="1" x14ac:dyDescent="0.25">
      <c r="B26" s="51" t="s">
        <v>3</v>
      </c>
      <c r="C26" s="51"/>
      <c r="D26" s="51"/>
      <c r="E26" s="51"/>
      <c r="F26" s="51"/>
      <c r="H26" s="55"/>
      <c r="I26" s="56"/>
      <c r="J26" s="57"/>
    </row>
    <row r="27" spans="2:10" ht="15.75" x14ac:dyDescent="0.25">
      <c r="B27" s="40" t="s">
        <v>35</v>
      </c>
      <c r="C27" s="38"/>
      <c r="D27" s="39" t="s">
        <v>36</v>
      </c>
      <c r="E27" s="38"/>
      <c r="F27" s="39" t="s">
        <v>37</v>
      </c>
      <c r="H27" s="55"/>
      <c r="I27" s="56"/>
      <c r="J27" s="57"/>
    </row>
    <row r="28" spans="2:10" ht="15.75" thickBot="1" x14ac:dyDescent="0.3">
      <c r="B28" s="46" t="s">
        <v>40</v>
      </c>
      <c r="C28" s="10"/>
      <c r="D28" s="45" t="s">
        <v>38</v>
      </c>
      <c r="E28" s="10"/>
      <c r="F28" s="43">
        <f>AktuelDato</f>
        <v>46204</v>
      </c>
      <c r="H28" s="55"/>
      <c r="I28" s="56"/>
      <c r="J28" s="57"/>
    </row>
    <row r="29" spans="2:10" x14ac:dyDescent="0.25">
      <c r="B29" s="19">
        <v>388.55</v>
      </c>
      <c r="C29" s="25" t="s">
        <v>9</v>
      </c>
      <c r="D29" s="4">
        <f>ROUND(B29*1.344105,2)</f>
        <v>522.25</v>
      </c>
      <c r="E29" s="25" t="s">
        <v>9</v>
      </c>
      <c r="F29" s="4">
        <f>ROUND(D29*AktueltReg,2)</f>
        <v>625.66</v>
      </c>
      <c r="H29" s="55"/>
      <c r="I29" s="56"/>
      <c r="J29" s="57"/>
    </row>
    <row r="30" spans="2:10" ht="15.75" thickBot="1" x14ac:dyDescent="0.3">
      <c r="B30" s="5"/>
      <c r="C30" s="5"/>
      <c r="D30" s="5"/>
      <c r="E30" s="5"/>
      <c r="F30" s="5"/>
      <c r="H30" s="58"/>
      <c r="I30" s="59"/>
      <c r="J30" s="60"/>
    </row>
    <row r="32" spans="2:10" x14ac:dyDescent="0.25">
      <c r="D32" s="15"/>
    </row>
  </sheetData>
  <mergeCells count="9">
    <mergeCell ref="H25:J30"/>
    <mergeCell ref="B26:F26"/>
    <mergeCell ref="B19:F19"/>
    <mergeCell ref="B3:J3"/>
    <mergeCell ref="H6:J23"/>
    <mergeCell ref="B6:F6"/>
    <mergeCell ref="B12:F12"/>
    <mergeCell ref="B16:F17"/>
    <mergeCell ref="B23:F24"/>
  </mergeCells>
  <pageMargins left="0.25" right="0.25" top="0.2812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D59"/>
  <sheetViews>
    <sheetView topLeftCell="A25" workbookViewId="0">
      <selection activeCell="F29" sqref="F29"/>
    </sheetView>
  </sheetViews>
  <sheetFormatPr defaultRowHeight="15" x14ac:dyDescent="0.25"/>
  <cols>
    <col min="1" max="1" width="12.140625" customWidth="1"/>
    <col min="2" max="2" width="22.85546875" bestFit="1" customWidth="1"/>
    <col min="3" max="3" width="22.140625" bestFit="1" customWidth="1"/>
    <col min="4" max="4" width="16.7109375" customWidth="1"/>
    <col min="6" max="6" width="38.5703125" bestFit="1" customWidth="1"/>
    <col min="7" max="7" width="8.5703125" bestFit="1" customWidth="1"/>
  </cols>
  <sheetData>
    <row r="1" spans="1:4" x14ac:dyDescent="0.25">
      <c r="A1" s="1" t="s">
        <v>33</v>
      </c>
    </row>
    <row r="2" spans="1:4" x14ac:dyDescent="0.25">
      <c r="A2" s="42">
        <v>46204</v>
      </c>
      <c r="B2" s="47"/>
    </row>
    <row r="3" spans="1:4" x14ac:dyDescent="0.25">
      <c r="A3" s="32">
        <f>VLOOKUP(A2,Reguleringsfaktor[],4,FALSE)</f>
        <v>1.198008</v>
      </c>
    </row>
    <row r="5" spans="1:4" x14ac:dyDescent="0.25">
      <c r="A5" t="s">
        <v>0</v>
      </c>
    </row>
    <row r="6" spans="1:4" x14ac:dyDescent="0.25">
      <c r="A6" s="41" t="s">
        <v>1</v>
      </c>
      <c r="B6" s="41" t="s">
        <v>31</v>
      </c>
      <c r="C6" s="41" t="s">
        <v>32</v>
      </c>
      <c r="D6" s="41" t="s">
        <v>30</v>
      </c>
    </row>
    <row r="7" spans="1:4" x14ac:dyDescent="0.25">
      <c r="A7" s="49">
        <v>46204</v>
      </c>
      <c r="B7" s="41"/>
      <c r="C7" s="41"/>
      <c r="D7" s="41">
        <v>1.198008</v>
      </c>
    </row>
    <row r="8" spans="1:4" x14ac:dyDescent="0.25">
      <c r="A8" s="49">
        <v>46113</v>
      </c>
      <c r="B8" s="41"/>
      <c r="C8" s="41"/>
      <c r="D8" s="41">
        <v>1.198008</v>
      </c>
    </row>
    <row r="9" spans="1:4" x14ac:dyDescent="0.25">
      <c r="A9" s="49">
        <v>46023</v>
      </c>
      <c r="B9" s="41"/>
      <c r="C9" s="41"/>
      <c r="D9" s="41">
        <v>1.1699299999999999</v>
      </c>
    </row>
    <row r="10" spans="1:4" x14ac:dyDescent="0.25">
      <c r="A10" s="49">
        <v>45962</v>
      </c>
      <c r="B10" s="41"/>
      <c r="C10" s="41"/>
      <c r="D10" s="41">
        <v>1.1699299999999999</v>
      </c>
    </row>
    <row r="11" spans="1:4" x14ac:dyDescent="0.25">
      <c r="A11" s="49">
        <v>45931</v>
      </c>
      <c r="B11" s="41"/>
      <c r="C11" s="41"/>
      <c r="D11" s="41">
        <v>1.1617999999999999</v>
      </c>
    </row>
    <row r="12" spans="1:4" x14ac:dyDescent="0.25">
      <c r="A12" s="49">
        <v>45748</v>
      </c>
      <c r="B12" s="41"/>
      <c r="C12" s="41"/>
      <c r="D12" s="41">
        <v>1.1569700000000001</v>
      </c>
    </row>
    <row r="13" spans="1:4" x14ac:dyDescent="0.25">
      <c r="A13" s="49">
        <v>45566</v>
      </c>
      <c r="B13" s="41"/>
      <c r="C13" s="41"/>
      <c r="D13" s="41">
        <v>1.1569700000000001</v>
      </c>
    </row>
    <row r="14" spans="1:4" x14ac:dyDescent="0.25">
      <c r="A14" s="49">
        <v>45383</v>
      </c>
      <c r="B14" s="41"/>
      <c r="C14" s="41"/>
      <c r="D14" s="41">
        <v>1.1411089999999999</v>
      </c>
    </row>
    <row r="15" spans="1:4" x14ac:dyDescent="0.25">
      <c r="A15" s="49">
        <v>45200</v>
      </c>
      <c r="B15" s="41"/>
      <c r="C15" s="41"/>
      <c r="D15" s="41">
        <v>1.0972200000000001</v>
      </c>
    </row>
    <row r="16" spans="1:4" x14ac:dyDescent="0.25">
      <c r="A16" s="49">
        <v>45017</v>
      </c>
      <c r="B16" s="41"/>
      <c r="C16" s="41"/>
      <c r="D16" s="41">
        <v>1.0919760000000001</v>
      </c>
    </row>
    <row r="17" spans="1:4" x14ac:dyDescent="0.25">
      <c r="A17" s="49">
        <v>44927</v>
      </c>
      <c r="B17" s="41"/>
      <c r="C17" s="41"/>
      <c r="D17" s="41">
        <v>1.0919760000000001</v>
      </c>
    </row>
    <row r="18" spans="1:4" x14ac:dyDescent="0.25">
      <c r="A18" s="49">
        <v>44835</v>
      </c>
      <c r="B18" s="41"/>
      <c r="C18" s="41"/>
      <c r="D18" s="41">
        <v>1.083866</v>
      </c>
    </row>
    <row r="19" spans="1:4" x14ac:dyDescent="0.25">
      <c r="A19" s="49">
        <v>44652</v>
      </c>
      <c r="B19" s="41"/>
      <c r="C19" s="41"/>
      <c r="D19" s="41">
        <v>1.0644739999999999</v>
      </c>
    </row>
    <row r="20" spans="1:4" x14ac:dyDescent="0.25">
      <c r="A20" s="49">
        <v>44470</v>
      </c>
      <c r="B20" s="41"/>
      <c r="C20" s="41"/>
      <c r="D20" s="41">
        <v>1.0644739999999999</v>
      </c>
    </row>
    <row r="21" spans="1:4" x14ac:dyDescent="0.25">
      <c r="A21" s="49">
        <v>44287</v>
      </c>
      <c r="B21" s="41"/>
      <c r="C21" s="41"/>
      <c r="D21" s="41">
        <v>1.061123</v>
      </c>
    </row>
    <row r="22" spans="1:4" x14ac:dyDescent="0.25">
      <c r="A22" s="3">
        <v>44105</v>
      </c>
      <c r="D22">
        <v>1.0532239999999999</v>
      </c>
    </row>
    <row r="23" spans="1:4" x14ac:dyDescent="0.25">
      <c r="A23" s="3">
        <v>43922</v>
      </c>
      <c r="D23" s="7">
        <v>1.049075</v>
      </c>
    </row>
    <row r="24" spans="1:4" x14ac:dyDescent="0.25">
      <c r="A24" s="3">
        <v>43831</v>
      </c>
      <c r="D24" s="7">
        <v>1.045075</v>
      </c>
    </row>
    <row r="25" spans="1:4" x14ac:dyDescent="0.25">
      <c r="A25" s="3">
        <v>43739</v>
      </c>
      <c r="D25" s="7">
        <v>1.0280750000000001</v>
      </c>
    </row>
    <row r="26" spans="1:4" x14ac:dyDescent="0.25">
      <c r="A26" s="3">
        <v>43374</v>
      </c>
      <c r="D26" s="7">
        <v>1.020238</v>
      </c>
    </row>
    <row r="27" spans="1:4" x14ac:dyDescent="0.25">
      <c r="A27" s="3">
        <v>43191</v>
      </c>
      <c r="B27" s="7">
        <v>1.195827</v>
      </c>
      <c r="C27">
        <v>1.3588899999999999</v>
      </c>
    </row>
    <row r="28" spans="1:4" x14ac:dyDescent="0.25">
      <c r="A28" s="3">
        <v>43009</v>
      </c>
      <c r="B28" s="7">
        <v>1.1828160000000001</v>
      </c>
      <c r="C28">
        <v>1.3441049999999999</v>
      </c>
    </row>
    <row r="29" spans="1:4" x14ac:dyDescent="0.25">
      <c r="A29" s="3">
        <v>42736</v>
      </c>
      <c r="B29" s="7">
        <v>1.179414</v>
      </c>
      <c r="C29">
        <v>1.340239</v>
      </c>
    </row>
    <row r="30" spans="1:4" x14ac:dyDescent="0.25">
      <c r="A30" s="3">
        <v>42644</v>
      </c>
      <c r="B30" s="7">
        <v>1.165753</v>
      </c>
      <c r="C30">
        <v>1.3247149999999999</v>
      </c>
    </row>
    <row r="31" spans="1:4" x14ac:dyDescent="0.25">
      <c r="A31" s="3">
        <v>42370</v>
      </c>
      <c r="B31" s="7">
        <v>1.1575249999999999</v>
      </c>
      <c r="C31">
        <v>1.315364</v>
      </c>
    </row>
    <row r="32" spans="1:4" x14ac:dyDescent="0.25">
      <c r="A32" s="3">
        <v>42278</v>
      </c>
      <c r="B32" s="7">
        <v>1.1518329999999999</v>
      </c>
      <c r="C32">
        <v>1.3088960000000001</v>
      </c>
    </row>
    <row r="33" spans="1:3" x14ac:dyDescent="0.25">
      <c r="A33" s="3">
        <v>42095</v>
      </c>
      <c r="B33" s="7">
        <v>1.149348</v>
      </c>
      <c r="C33">
        <v>1.3060719999999999</v>
      </c>
    </row>
    <row r="34" spans="1:3" x14ac:dyDescent="0.25">
      <c r="A34" s="3">
        <v>41913</v>
      </c>
      <c r="B34" s="7">
        <v>1.1384190000000001</v>
      </c>
      <c r="C34">
        <v>1.2936529999999999</v>
      </c>
    </row>
    <row r="35" spans="1:3" x14ac:dyDescent="0.25">
      <c r="A35" s="3">
        <v>41640</v>
      </c>
      <c r="B35" s="7">
        <v>1.130199</v>
      </c>
      <c r="C35">
        <v>1.2844419999999999</v>
      </c>
    </row>
    <row r="36" spans="1:3" x14ac:dyDescent="0.25">
      <c r="A36" s="3">
        <v>41548</v>
      </c>
      <c r="B36" s="7">
        <v>1.1246119999999999</v>
      </c>
      <c r="C36">
        <v>1.278092</v>
      </c>
    </row>
    <row r="37" spans="1:3" x14ac:dyDescent="0.25">
      <c r="A37" s="3">
        <v>41365</v>
      </c>
      <c r="B37" s="7">
        <v>1.1229929999999999</v>
      </c>
      <c r="C37">
        <v>1.276378</v>
      </c>
    </row>
    <row r="38" spans="1:3" x14ac:dyDescent="0.25">
      <c r="A38" s="3">
        <v>41183</v>
      </c>
      <c r="B38" s="7">
        <v>1.1174059999999999</v>
      </c>
      <c r="C38">
        <v>1.2700279999999999</v>
      </c>
    </row>
    <row r="39" spans="1:3" x14ac:dyDescent="0.25">
      <c r="A39" s="3">
        <v>40909</v>
      </c>
      <c r="B39" s="7">
        <v>1.115793</v>
      </c>
      <c r="C39">
        <v>1.2683279999999999</v>
      </c>
    </row>
    <row r="40" spans="1:3" x14ac:dyDescent="0.25">
      <c r="A40" s="3">
        <v>40269</v>
      </c>
      <c r="B40" s="7">
        <v>1.0953580000000001</v>
      </c>
      <c r="C40">
        <v>1.2489790000000001</v>
      </c>
    </row>
    <row r="41" spans="1:3" x14ac:dyDescent="0.25">
      <c r="A41" s="3">
        <v>40087</v>
      </c>
      <c r="B41" s="7">
        <v>1.0953580000000001</v>
      </c>
      <c r="C41">
        <v>1.2489790000000001</v>
      </c>
    </row>
    <row r="42" spans="1:3" x14ac:dyDescent="0.25">
      <c r="A42" s="3">
        <v>39904</v>
      </c>
      <c r="B42" s="7">
        <v>1.0814440000000001</v>
      </c>
      <c r="C42">
        <v>1.233114</v>
      </c>
    </row>
    <row r="43" spans="1:3" x14ac:dyDescent="0.25">
      <c r="A43" s="3">
        <v>39722</v>
      </c>
      <c r="B43" s="7">
        <v>1.0793999999999999</v>
      </c>
      <c r="C43">
        <v>1.230783</v>
      </c>
    </row>
    <row r="44" spans="1:3" x14ac:dyDescent="0.25">
      <c r="A44" s="3">
        <v>39539</v>
      </c>
      <c r="B44" s="7">
        <v>1.063763</v>
      </c>
      <c r="C44">
        <v>1.2129529999999999</v>
      </c>
    </row>
    <row r="45" spans="1:3" x14ac:dyDescent="0.25">
      <c r="A45" s="3">
        <v>39448</v>
      </c>
      <c r="B45" s="7">
        <v>1.0220629999999999</v>
      </c>
      <c r="C45">
        <v>1.1652929999999999</v>
      </c>
    </row>
    <row r="46" spans="1:3" x14ac:dyDescent="0.25">
      <c r="A46" s="3">
        <v>39356</v>
      </c>
      <c r="B46" s="7">
        <v>1.0220629999999999</v>
      </c>
      <c r="C46">
        <v>1.1652929999999999</v>
      </c>
    </row>
    <row r="47" spans="1:3" x14ac:dyDescent="0.25">
      <c r="A47" s="3">
        <v>39173</v>
      </c>
      <c r="B47" s="7">
        <v>1.01789</v>
      </c>
      <c r="C47">
        <v>1.1605350000000001</v>
      </c>
    </row>
    <row r="48" spans="1:3" x14ac:dyDescent="0.25">
      <c r="A48" s="3">
        <v>38991</v>
      </c>
      <c r="B48" s="7">
        <v>1.01</v>
      </c>
      <c r="C48">
        <v>1.1515390000000001</v>
      </c>
    </row>
    <row r="49" spans="1:3" x14ac:dyDescent="0.25">
      <c r="A49" s="3">
        <v>38718</v>
      </c>
      <c r="B49" s="7">
        <v>1</v>
      </c>
      <c r="C49">
        <v>1.1401380000000001</v>
      </c>
    </row>
    <row r="50" spans="1:3" x14ac:dyDescent="0.25">
      <c r="A50" s="3">
        <v>38443</v>
      </c>
      <c r="C50">
        <v>1.1244540000000001</v>
      </c>
    </row>
    <row r="51" spans="1:3" x14ac:dyDescent="0.25">
      <c r="A51" s="3">
        <v>38261</v>
      </c>
      <c r="C51">
        <v>1.1244540000000001</v>
      </c>
    </row>
    <row r="52" spans="1:3" x14ac:dyDescent="0.25">
      <c r="A52" s="3">
        <v>38200</v>
      </c>
      <c r="C52">
        <v>1.1200380000000001</v>
      </c>
    </row>
    <row r="53" spans="1:3" x14ac:dyDescent="0.25">
      <c r="A53" s="3">
        <v>38078</v>
      </c>
      <c r="C53">
        <v>1.109523</v>
      </c>
    </row>
    <row r="54" spans="1:3" x14ac:dyDescent="0.25">
      <c r="A54" s="3">
        <v>37895</v>
      </c>
      <c r="C54">
        <v>1.0926750000000001</v>
      </c>
    </row>
    <row r="55" spans="1:3" x14ac:dyDescent="0.25">
      <c r="A55" s="3">
        <v>37834</v>
      </c>
      <c r="C55">
        <v>1.0886800000000001</v>
      </c>
    </row>
    <row r="56" spans="1:3" x14ac:dyDescent="0.25">
      <c r="A56" s="3">
        <v>37712</v>
      </c>
      <c r="C56">
        <v>1.0834220000000001</v>
      </c>
    </row>
    <row r="57" spans="1:3" x14ac:dyDescent="0.25">
      <c r="A57" s="3">
        <v>37347</v>
      </c>
      <c r="C57">
        <v>1.061566</v>
      </c>
    </row>
    <row r="58" spans="1:3" x14ac:dyDescent="0.25">
      <c r="A58" s="3">
        <v>37165</v>
      </c>
      <c r="C58">
        <v>1.0511569999999999</v>
      </c>
    </row>
    <row r="59" spans="1:3" x14ac:dyDescent="0.25">
      <c r="A59" s="3">
        <v>36982</v>
      </c>
      <c r="C59">
        <v>1.040662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7896E55A5AD4E962025D6A1300557" ma:contentTypeVersion="1" ma:contentTypeDescription="Create a new document." ma:contentTypeScope="" ma:versionID="1b128be99d6bdc0296aff8184a1aa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ee3dc95b78b4b94499faeb02ba9c9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0AA1E70-4273-4294-8538-7B6D30C9E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36EE13-E077-4962-958B-D37735CB155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B77A1ED-5208-4F5B-A4D8-B4FBAFB120F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052DA80-36C8-4AC6-B59C-0EE729E0C4A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4</vt:i4>
      </vt:variant>
    </vt:vector>
  </HeadingPairs>
  <TitlesOfParts>
    <vt:vector size="8" baseType="lpstr">
      <vt:lpstr>Overblik</vt:lpstr>
      <vt:lpstr>Sundhedskartellet</vt:lpstr>
      <vt:lpstr>Forhandlingsfællesskabet </vt:lpstr>
      <vt:lpstr>Reguleringsordning</vt:lpstr>
      <vt:lpstr>AktuelDato</vt:lpstr>
      <vt:lpstr>AktueltReg</vt:lpstr>
      <vt:lpstr>FFomregn</vt:lpstr>
      <vt:lpstr>SHKomregn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Vibeke Pedersen</dc:creator>
  <cp:lastModifiedBy>Astrid Heebøll Vinderslev</cp:lastModifiedBy>
  <dcterms:created xsi:type="dcterms:W3CDTF">2018-09-03T09:37:47Z</dcterms:created>
  <dcterms:modified xsi:type="dcterms:W3CDTF">2026-07-01T09:11:47Z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_sAMAccountName">
    <vt:lpwstr>kto-annettez</vt:lpwstr>
  </property>
  <property fmtid="{D5CDD505-2E9C-101B-9397-08002B2CF9AE}" pid="3" name="DL_AuthorInitials">
    <vt:lpwstr>kto-annettez</vt:lpwstr>
  </property>
  <property fmtid="{D5CDD505-2E9C-101B-9397-08002B2CF9AE}" pid="4" name="fInit">
    <vt:lpwstr>kto-annettez</vt:lpwstr>
  </property>
  <property fmtid="{D5CDD505-2E9C-101B-9397-08002B2CF9AE}" pid="5" name="fNavn">
    <vt:lpwstr>Annette Zester</vt:lpwstr>
  </property>
  <property fmtid="{D5CDD505-2E9C-101B-9397-08002B2CF9AE}" pid="6" name="fEpost">
    <vt:lpwstr>az@forhandlingsfaellesskabet.dk</vt:lpwstr>
  </property>
  <property fmtid="{D5CDD505-2E9C-101B-9397-08002B2CF9AE}" pid="7" name="fLogo">
    <vt:lpwstr>http://www.exformatics.com/images/logo_new.jpg</vt:lpwstr>
  </property>
  <property fmtid="{D5CDD505-2E9C-101B-9397-08002B2CF9AE}" pid="8" name="EXCoreDocType">
    <vt:lpwstr>Type1A</vt:lpwstr>
  </property>
  <property fmtid="{D5CDD505-2E9C-101B-9397-08002B2CF9AE}" pid="9" name="EXHash">
    <vt:lpwstr>FBF3FB50E75CCD78EEDBF8D34BB333C395693D9FBCE6D76C2FB24413131A4377D74A6D6543E8D7A43502CDF9D9BBFFF3A1737ED9C70A9E297823CCFB8B66</vt:lpwstr>
  </property>
  <property fmtid="{D5CDD505-2E9C-101B-9397-08002B2CF9AE}" pid="10" name="EXTimestamp">
    <vt:lpwstr>03-09-2018 11:42:09</vt:lpwstr>
  </property>
  <property fmtid="{D5CDD505-2E9C-101B-9397-08002B2CF9AE}" pid="11" name="EXDocumentID">
    <vt:lpwstr>000130905</vt:lpwstr>
  </property>
</Properties>
</file>